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regov-my.sharepoint.com/personal/jovana_rankovic_mre_gov_rs/Documents/Desktop/"/>
    </mc:Choice>
  </mc:AlternateContent>
  <xr:revisionPtr revIDLastSave="0" documentId="8_{A68C2525-2DDA-4C09-9CA9-39B7773A2CA1}" xr6:coauthVersionLast="47" xr6:coauthVersionMax="47" xr10:uidLastSave="{00000000-0000-0000-0000-000000000000}"/>
  <bookViews>
    <workbookView xWindow="-120" yWindow="-120" windowWidth="20730" windowHeight="11040" tabRatio="873" activeTab="2" xr2:uid="{00000000-000D-0000-FFFF-FFFF00000000}"/>
  </bookViews>
  <sheets>
    <sheet name="Forma" sheetId="19" r:id="rId1"/>
    <sheet name="Print Prilog 1" sheetId="1" r:id="rId2"/>
    <sheet name="Print Prilog 2" sheetId="23" r:id="rId3"/>
    <sheet name="JLS_Data" sheetId="10" state="hidden" r:id="rId4"/>
    <sheet name="PARAM" sheetId="15" state="hidden" r:id="rId5"/>
    <sheet name="Forma REZ" sheetId="27" state="hidden" r:id="rId6"/>
  </sheets>
  <definedNames>
    <definedName name="_56F9DC9755BA473782653E2940F9FormId">"qlDsEaLPyEiMJ_mo-8xeM8S7Z-Z7lpRNoGq6dHMfVAVUOU9GUlNDWDk5NTFKMjI1WlhXWVJTVTZFTi4u"</definedName>
    <definedName name="_56F9DC9755BA473782653E2940F9ResponseSheet">"Form1"</definedName>
    <definedName name="_56F9DC9755BA473782653E2940F9SourceDocId">"{4009a0d6-6e44-47a6-9145-fde9b17a4187}"</definedName>
    <definedName name="_xlnm.Print_Area" localSheetId="1">'Print Prilog 1'!$A$2:$M$89</definedName>
    <definedName name="_xlnm.Print_Area" localSheetId="2">'Print Prilog 2'!$A$2:$M$46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9" l="1"/>
  <c r="W23" i="27" a="1"/>
  <c r="W23" i="27" s="1"/>
  <c r="K23" i="27"/>
  <c r="M23" i="27" s="1" a="1"/>
  <c r="M23" i="27" s="1"/>
  <c r="K23" i="27" a="1"/>
  <c r="C23" i="27" a="1"/>
  <c r="C23" i="27" s="1"/>
  <c r="E23" i="27" s="1" a="1"/>
  <c r="E23" i="27" s="1"/>
  <c r="H15" i="27"/>
  <c r="F15" i="27"/>
  <c r="H14" i="27"/>
  <c r="F14" i="27"/>
  <c r="F13" i="27"/>
  <c r="F12" i="27"/>
  <c r="V11" i="27"/>
  <c r="N11" i="27"/>
  <c r="F11" i="27"/>
  <c r="V10" i="27"/>
  <c r="N10" i="27"/>
  <c r="F10" i="27"/>
  <c r="V9" i="27"/>
  <c r="N9" i="27"/>
  <c r="F9" i="27"/>
  <c r="V8" i="27"/>
  <c r="N8" i="27"/>
  <c r="F8" i="27"/>
  <c r="V5" i="27"/>
  <c r="N5" i="27"/>
  <c r="N8" i="19"/>
  <c r="Q23" i="27" l="1" a="1"/>
  <c r="Q23" i="27" s="1"/>
  <c r="I23" i="27" a="1"/>
  <c r="I23" i="27" s="1"/>
  <c r="Y23" i="27" s="1" a="1"/>
  <c r="Y23" i="27" s="1"/>
  <c r="S23" i="27" a="1"/>
  <c r="S23" i="27" s="1"/>
  <c r="U23" i="27" s="1" a="1"/>
  <c r="U23" i="27" s="1"/>
  <c r="V5" i="19" l="1"/>
  <c r="F8" i="19"/>
  <c r="B29" i="23"/>
  <c r="C36" i="23"/>
  <c r="H26" i="23"/>
  <c r="H24" i="23"/>
  <c r="H16" i="1"/>
  <c r="I47" i="1"/>
  <c r="I45" i="1"/>
  <c r="H30" i="1"/>
  <c r="V11" i="19"/>
  <c r="H36" i="1" s="1"/>
  <c r="V10" i="19"/>
  <c r="H35" i="1" s="1"/>
  <c r="V9" i="19"/>
  <c r="H34" i="1" s="1"/>
  <c r="V8" i="19"/>
  <c r="H33" i="1" s="1"/>
  <c r="N9" i="19"/>
  <c r="H28" i="1" s="1"/>
  <c r="H15" i="19"/>
  <c r="H24" i="1" s="1"/>
  <c r="F15" i="19"/>
  <c r="H23" i="1" s="1"/>
  <c r="F14" i="19"/>
  <c r="H14" i="19"/>
  <c r="F12" i="19"/>
  <c r="H21" i="1" s="1"/>
  <c r="F10" i="19"/>
  <c r="H19" i="1" s="1"/>
  <c r="H15" i="1"/>
  <c r="W23" i="19" a="1"/>
  <c r="W23" i="19" s="1"/>
  <c r="I43" i="1" s="1"/>
  <c r="K23" i="19" a="1"/>
  <c r="K23" i="19" s="1"/>
  <c r="M23" i="19" s="1" a="1"/>
  <c r="M23" i="19" s="1"/>
  <c r="G47" i="1" s="1"/>
  <c r="C23" i="19" a="1"/>
  <c r="C23" i="19" s="1"/>
  <c r="E23" i="19" s="1" a="1"/>
  <c r="E23" i="19" s="1"/>
  <c r="G45" i="1" s="1"/>
  <c r="N11" i="19"/>
  <c r="N10" i="19"/>
  <c r="H29" i="1" s="1"/>
  <c r="H27" i="1"/>
  <c r="F9" i="19"/>
  <c r="H18" i="1" s="1"/>
  <c r="F11" i="19"/>
  <c r="H20" i="1" s="1"/>
  <c r="K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F13" i="19"/>
  <c r="H22" i="1" s="1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2" i="10"/>
  <c r="J4" i="1" l="1"/>
  <c r="H17" i="1"/>
  <c r="E26" i="23"/>
  <c r="B45" i="1"/>
  <c r="E24" i="23"/>
  <c r="B24" i="23"/>
  <c r="B26" i="23"/>
  <c r="E15" i="23"/>
  <c r="I35" i="23"/>
  <c r="B4" i="23"/>
  <c r="B5" i="23"/>
  <c r="B6" i="23"/>
  <c r="H22" i="23"/>
  <c r="C35" i="23"/>
  <c r="F62" i="1"/>
  <c r="F66" i="1"/>
  <c r="B47" i="1"/>
  <c r="K72" i="10"/>
  <c r="Q23" i="19" a="1"/>
  <c r="Q23" i="19" s="1"/>
  <c r="S23" i="19" a="1"/>
  <c r="S23" i="19" s="1"/>
  <c r="B22" i="23" s="1"/>
  <c r="I23" i="19" a="1"/>
  <c r="I23" i="19" s="1"/>
  <c r="L24" i="23" s="1"/>
  <c r="L47" i="1" l="1"/>
  <c r="L26" i="23"/>
  <c r="Y23" i="19" a="1"/>
  <c r="Y23" i="19" s="1"/>
  <c r="L45" i="1"/>
  <c r="U23" i="19" a="1"/>
  <c r="U23" i="19" s="1"/>
  <c r="B43" i="1"/>
  <c r="L43" i="1" l="1"/>
  <c r="L22" i="23"/>
  <c r="G43" i="1"/>
  <c r="E22" i="2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<sst xmlns="http://schemas.openxmlformats.org/spreadsheetml/2006/main" count="3914" uniqueCount="2078">
  <si>
    <t>1. ЈЕДИНИЦА ЛОКАЛНЕ САМОУПРАВЕ/ГРАДСКА ОПШТИНА (ЈЛС)</t>
  </si>
  <si>
    <t>ЈЛС ПОДНОСИЛАЦ</t>
  </si>
  <si>
    <t>Апатин</t>
  </si>
  <si>
    <t>Nазив</t>
  </si>
  <si>
    <t>Датум</t>
  </si>
  <si>
    <t>1.1. Општи подаци о ЈЛС</t>
  </si>
  <si>
    <t>1.2. Подаци о овлашћеном представнику ЈЛС</t>
  </si>
  <si>
    <t>1.3. Подаци о руководиоцу Програма енергетске санације</t>
  </si>
  <si>
    <t>Поштански број</t>
  </si>
  <si>
    <t>Име и презиме</t>
  </si>
  <si>
    <t>Улица и број</t>
  </si>
  <si>
    <t>Функција</t>
  </si>
  <si>
    <t>Округ</t>
  </si>
  <si>
    <t>Контант телефон</t>
  </si>
  <si>
    <t>Контакт телефон</t>
  </si>
  <si>
    <t>Телефон</t>
  </si>
  <si>
    <t>Електронска адреса</t>
  </si>
  <si>
    <t>Степен развијености</t>
  </si>
  <si>
    <t>Број становника</t>
  </si>
  <si>
    <t>1.3.а Подаци о лицу задуженом за финснијске послове у Програму</t>
  </si>
  <si>
    <t>1.3.б Подаци о лицу задуженом за правне послове у Програму</t>
  </si>
  <si>
    <t>Загађеност / Девастираност</t>
  </si>
  <si>
    <t>Матични број / ПИБ</t>
  </si>
  <si>
    <t>2. ИЗНОС СУБВЕНЦИЈЕ ПРОГРАМА ЕНЕРГЕТСКЕ САНАЦИЈЕ</t>
  </si>
  <si>
    <t>Удео јединице локалне самоуправе/градске општине (ЈЛС)</t>
  </si>
  <si>
    <t>Удео Министарства рударства и енергетике (МРЕ)</t>
  </si>
  <si>
    <t>Укупна вредност субвенције за реализацију Програма</t>
  </si>
  <si>
    <t>Износ без ПДВ-а</t>
  </si>
  <si>
    <t>Износ ПДВ-а</t>
  </si>
  <si>
    <t>Износ са ПДВ</t>
  </si>
  <si>
    <t>Удео (%)</t>
  </si>
  <si>
    <r>
      <rPr>
        <b/>
        <sz val="12"/>
        <rFont val="Times New Roman"/>
        <family val="1"/>
      </rPr>
      <t>Република Србија</t>
    </r>
    <r>
      <rPr>
        <sz val="10"/>
        <rFont val="Times New Roman"/>
        <family val="1"/>
      </rPr>
      <t xml:space="preserve">
</t>
    </r>
    <r>
      <rPr>
        <b/>
        <sz val="12"/>
        <rFont val="Times New Roman"/>
        <family val="1"/>
      </rPr>
      <t>Министарство рударства и енергетике
Немањина 22-26 - Београд</t>
    </r>
  </si>
  <si>
    <r>
      <rPr>
        <b/>
        <sz val="12"/>
        <rFont val="Times New Roman"/>
        <family val="1"/>
      </rPr>
      <t>Прилог 1</t>
    </r>
  </si>
  <si>
    <r>
      <rPr>
        <sz val="12"/>
        <rFont val="Times New Roman"/>
        <family val="1"/>
      </rPr>
      <t>Датум:</t>
    </r>
  </si>
  <si>
    <t>ПРИЈАВНИ ОБРАЗАЦ</t>
  </si>
  <si>
    <t>ЗА ДОДЕЛУ СРЕДСТАВА ЗА ФИНАНСИРАЊЕ ПРОГРАМА ЕНЕРГЕТСКЕ САНАЦИЈЕ ПОРОДИЧНИХ КУЋА И СТАНОВА КОЈИ СПРОВОДЕ ЈЕДИНИЦЕ ЛОКАЛНЕ САМОУПРАВЕ, КАО И ГРАДСКЕ ОПШТИНЕ, ЈП 1/25</t>
  </si>
  <si>
    <t xml:space="preserve">1. Јединица локалне самоуправе/градска општина(у даљем тексту: ЈЛС) </t>
  </si>
  <si>
    <r>
      <rPr>
        <b/>
        <sz val="12"/>
        <color rgb="FF000000"/>
        <rFont val="Times New Roman"/>
        <family val="1"/>
      </rPr>
      <t xml:space="preserve">1.1. Општи подаци о ЈЛС </t>
    </r>
  </si>
  <si>
    <t>1.1.1</t>
  </si>
  <si>
    <r>
      <rPr>
        <sz val="11"/>
        <rFont val="Times New Roman"/>
        <family val="1"/>
      </rPr>
      <t>Назив</t>
    </r>
  </si>
  <si>
    <t>1.1.2</t>
  </si>
  <si>
    <r>
      <rPr>
        <sz val="11"/>
        <rFont val="Times New Roman"/>
        <family val="1"/>
      </rPr>
      <t>Место</t>
    </r>
  </si>
  <si>
    <t>1.1.3</t>
  </si>
  <si>
    <r>
      <rPr>
        <sz val="11"/>
        <rFont val="Times New Roman"/>
        <family val="1"/>
      </rPr>
      <t>Поштански број</t>
    </r>
  </si>
  <si>
    <t>1.1.4</t>
  </si>
  <si>
    <r>
      <rPr>
        <sz val="11"/>
        <rFont val="Times New Roman"/>
        <family val="1"/>
      </rPr>
      <t>Улица и број</t>
    </r>
  </si>
  <si>
    <t>1.1.5</t>
  </si>
  <si>
    <r>
      <rPr>
        <sz val="11"/>
        <rFont val="Times New Roman"/>
        <family val="1"/>
      </rPr>
      <t>Округ</t>
    </r>
  </si>
  <si>
    <t>1.1.6</t>
  </si>
  <si>
    <r>
      <rPr>
        <sz val="11"/>
        <rFont val="Times New Roman"/>
        <family val="1"/>
      </rPr>
      <t>Телефон</t>
    </r>
  </si>
  <si>
    <t>1.1.7</t>
  </si>
  <si>
    <r>
      <rPr>
        <sz val="11"/>
        <rFont val="Times New Roman"/>
        <family val="1"/>
      </rPr>
      <t xml:space="preserve">Степен развијености ЈЛС </t>
    </r>
  </si>
  <si>
    <t>1.1.8</t>
  </si>
  <si>
    <r>
      <rPr>
        <sz val="11"/>
        <rFont val="Times New Roman"/>
        <family val="1"/>
      </rPr>
      <t xml:space="preserve">Број становника </t>
    </r>
  </si>
  <si>
    <t>1.1.9</t>
  </si>
  <si>
    <r>
      <rPr>
        <sz val="11"/>
        <rFont val="Times New Roman"/>
        <family val="1"/>
      </rPr>
      <t>Матични број</t>
    </r>
  </si>
  <si>
    <t>1.1.10</t>
  </si>
  <si>
    <r>
      <rPr>
        <sz val="11"/>
        <rFont val="Times New Roman"/>
        <family val="1"/>
      </rPr>
      <t>ПИБ</t>
    </r>
  </si>
  <si>
    <r>
      <rPr>
        <b/>
        <sz val="12"/>
        <rFont val="Times New Roman"/>
        <family val="1"/>
      </rPr>
      <t>1.2. Подаци о овлашћеном представнику ЈЛС</t>
    </r>
  </si>
  <si>
    <t>1.2.1</t>
  </si>
  <si>
    <r>
      <rPr>
        <sz val="11"/>
        <rFont val="Times New Roman"/>
        <family val="1"/>
      </rPr>
      <t>Име и презиме</t>
    </r>
  </si>
  <si>
    <t>1.2.2</t>
  </si>
  <si>
    <r>
      <rPr>
        <sz val="11"/>
        <rFont val="Times New Roman"/>
        <family val="1"/>
      </rPr>
      <t>Функција</t>
    </r>
  </si>
  <si>
    <t>1.2.3</t>
  </si>
  <si>
    <r>
      <rPr>
        <sz val="11"/>
        <rFont val="Times New Roman"/>
        <family val="1"/>
      </rPr>
      <t>Контакт телефон</t>
    </r>
  </si>
  <si>
    <t>1.2.4</t>
  </si>
  <si>
    <r>
      <rPr>
        <sz val="11"/>
        <rFont val="Times New Roman"/>
        <family val="1"/>
      </rPr>
      <t>Електронска адреса</t>
    </r>
  </si>
  <si>
    <r>
      <rPr>
        <b/>
        <sz val="12"/>
        <rFont val="Times New Roman"/>
        <family val="1"/>
      </rPr>
      <t xml:space="preserve">1.3. Подаци о руководиоцу Програма енергетске санације </t>
    </r>
  </si>
  <si>
    <t>1.3.1</t>
  </si>
  <si>
    <t>1.3.2</t>
  </si>
  <si>
    <t>1.3.3</t>
  </si>
  <si>
    <t>1.3.4</t>
  </si>
  <si>
    <t>2.  Износ субвенције Програма енергетске санације</t>
  </si>
  <si>
    <t>Вредност без ПДВ-а</t>
  </si>
  <si>
    <t>Вредност са ПДВ-ом</t>
  </si>
  <si>
    <t xml:space="preserve">Удео </t>
  </si>
  <si>
    <t>РСД</t>
  </si>
  <si>
    <t>(%)</t>
  </si>
  <si>
    <t>Удео јединице локалне самоуправе/градске општине</t>
  </si>
  <si>
    <t>Удео Министарства рударства и енергетике</t>
  </si>
  <si>
    <r>
      <rPr>
        <sz val="11"/>
        <rFont val="Times New Roman"/>
        <family val="1"/>
      </rPr>
      <t>Пријавни образац (Прилог 1)</t>
    </r>
  </si>
  <si>
    <r>
      <rPr>
        <sz val="11"/>
        <rFont val="Times New Roman"/>
        <family val="1"/>
      </rPr>
      <t>Изјава о начину финансирања програма (Прилог 2) и наменском трошењу средстава у складу са законском регулативом, оверену и потписану од овлашћеног лица подносиоца</t>
    </r>
    <r>
      <rPr>
        <sz val="10"/>
        <rFont val="Times New Roman"/>
        <family val="1"/>
      </rPr>
      <t xml:space="preserve"> пријаве </t>
    </r>
  </si>
  <si>
    <t>Пуномоћје (само за ЈЛС чији овлашћени представник није председник општине/градоначелник)</t>
  </si>
  <si>
    <t>Руководилац Програма енергетске санације</t>
  </si>
  <si>
    <r>
      <rPr>
        <sz val="11"/>
        <rFont val="Times New Roman"/>
        <family val="1"/>
      </rPr>
      <t>Потпис</t>
    </r>
  </si>
  <si>
    <r>
      <rPr>
        <sz val="11"/>
        <rFont val="Times New Roman"/>
        <family val="1"/>
      </rPr>
      <t xml:space="preserve">Овлашћени представник </t>
    </r>
    <r>
      <rPr>
        <sz val="12"/>
        <color rgb="FF000000"/>
        <rFont val="Times New Roman"/>
        <family val="1"/>
      </rPr>
      <t>ЈЛС</t>
    </r>
  </si>
  <si>
    <t>Прилог 2</t>
  </si>
  <si>
    <t>ИЗЈАВА О НАЧИНУ ФИНАНСИРАЊА ПРОГРАМА</t>
  </si>
  <si>
    <t>Изјављујем:</t>
  </si>
  <si>
    <t>Назив јединице локалне самоуправе или градске општине (у даљем тексту: ЈЛС)</t>
  </si>
  <si>
    <t>Удео Министарства рударства и енергетике *</t>
  </si>
  <si>
    <t>в) да ће се наменски трошити додељена средства у складу са важећом законском регулативом.</t>
  </si>
  <si>
    <r>
      <t xml:space="preserve">Овлашћени представник </t>
    </r>
    <r>
      <rPr>
        <sz val="10"/>
        <rFont val="Times New Roman"/>
        <family val="1"/>
      </rPr>
      <t>јединице локалне самоуправе/градске општине</t>
    </r>
  </si>
  <si>
    <t>Датум:</t>
  </si>
  <si>
    <t>Место:</t>
  </si>
  <si>
    <t>Потпис</t>
  </si>
  <si>
    <t>Шифра управног округа</t>
  </si>
  <si>
    <t>Назив управног округа</t>
  </si>
  <si>
    <t>Матични број града/општине</t>
  </si>
  <si>
    <t>град/општина</t>
  </si>
  <si>
    <t>Место</t>
  </si>
  <si>
    <t>Назив ЈЛС</t>
  </si>
  <si>
    <t>Broj stanovnika</t>
  </si>
  <si>
    <t>Stepen razvijenosti</t>
  </si>
  <si>
    <t>Zagađenje</t>
  </si>
  <si>
    <t>Devastacija</t>
  </si>
  <si>
    <t>Minimalan iznos</t>
  </si>
  <si>
    <t>Učešće %</t>
  </si>
  <si>
    <t>MB</t>
  </si>
  <si>
    <t>PIB</t>
  </si>
  <si>
    <t>Име и презиме градоначелника/ председника општине</t>
  </si>
  <si>
    <t>Контакт телефон градоначелника/председника општине</t>
  </si>
  <si>
    <t>Email адреса градоначелника/председника општине</t>
  </si>
  <si>
    <t>Име и презимео руководиоца/председника комисије енергетске санације</t>
  </si>
  <si>
    <t>Функција руководиоца/председника комисије енергетске санације</t>
  </si>
  <si>
    <t>Контакт телефон руководиоца/председника комисије енергетске санације</t>
  </si>
  <si>
    <t>Email адреса руководиоца/председника комисије енергетске санације</t>
  </si>
  <si>
    <t>Град Београд</t>
  </si>
  <si>
    <t>Градска општина</t>
  </si>
  <si>
    <t>Барајево</t>
  </si>
  <si>
    <t>Градска општина Барајево</t>
  </si>
  <si>
    <t>I група</t>
  </si>
  <si>
    <t>Светосавска 2</t>
  </si>
  <si>
    <t>0118302117</t>
  </si>
  <si>
    <t>Слободан Адамовић</t>
  </si>
  <si>
    <t>председник градске општине</t>
  </si>
  <si>
    <t>0118302115</t>
  </si>
  <si>
    <t>predsednik@barajevo.org.rs</t>
  </si>
  <si>
    <t>Урош Николић</t>
  </si>
  <si>
    <t>члан Већа за комуналне делатности и координацију рада јавних предузећа и предузећа чији је оснивач ГО Барајево</t>
  </si>
  <si>
    <t>0648756032</t>
  </si>
  <si>
    <t>uros.nikolic@barajevo.org.rs</t>
  </si>
  <si>
    <t>Вождовац</t>
  </si>
  <si>
    <t>Градска општина Вождовац</t>
  </si>
  <si>
    <t/>
  </si>
  <si>
    <t>Ивана Томић Илић</t>
  </si>
  <si>
    <t>0112440403</t>
  </si>
  <si>
    <t>predsednik@vozdovac.rs</t>
  </si>
  <si>
    <t>Милан Мратинковић</t>
  </si>
  <si>
    <t>Члан већа градске општине</t>
  </si>
  <si>
    <t>vece@vozdovac.rs</t>
  </si>
  <si>
    <t>Врачар</t>
  </si>
  <si>
    <t>Градска општина Врачар</t>
  </si>
  <si>
    <t>Његошева  77</t>
  </si>
  <si>
    <t>0113081400</t>
  </si>
  <si>
    <t>Гроцка</t>
  </si>
  <si>
    <t>Градска општина Гроцка</t>
  </si>
  <si>
    <t>Булевар ослобођења 39</t>
  </si>
  <si>
    <t>0118501609</t>
  </si>
  <si>
    <t>Драган Пантелић</t>
  </si>
  <si>
    <t>0628001110</t>
  </si>
  <si>
    <t>predsednik@hotmail.com</t>
  </si>
  <si>
    <t>Александар Рајковић</t>
  </si>
  <si>
    <t>0631136363</t>
  </si>
  <si>
    <t>aleksndarrajkovic@hotmail.com</t>
  </si>
  <si>
    <t>Звездара</t>
  </si>
  <si>
    <t>Градска општина Звездара</t>
  </si>
  <si>
    <t>Булевар краља Александра 77</t>
  </si>
  <si>
    <t>0113405620</t>
  </si>
  <si>
    <t>Владан Јеремић</t>
  </si>
  <si>
    <t>kabinet@zvezdara.org.rs</t>
  </si>
  <si>
    <t>Небојша Перић</t>
  </si>
  <si>
    <t>Шеф одсека за опште послове и текуће одржавање</t>
  </si>
  <si>
    <t>0113405695</t>
  </si>
  <si>
    <t>nebojsa.peric@zvezdara.org.rs</t>
  </si>
  <si>
    <t>Земун</t>
  </si>
  <si>
    <t>Градска општина Земун</t>
  </si>
  <si>
    <t>Магистратски трг  1</t>
  </si>
  <si>
    <t>0113778401</t>
  </si>
  <si>
    <t>Гаврило Ковачевић</t>
  </si>
  <si>
    <t>0601535666</t>
  </si>
  <si>
    <t>gavrilo.kovacevic@zemun.rs</t>
  </si>
  <si>
    <t>Тијана Бакић</t>
  </si>
  <si>
    <t>Начелник Управе Градсек општине Земун</t>
  </si>
  <si>
    <t>0628018824</t>
  </si>
  <si>
    <t>tijana.bakic@zemun.rs</t>
  </si>
  <si>
    <t>Лазаревац</t>
  </si>
  <si>
    <t>Градска општина Лазаревац</t>
  </si>
  <si>
    <t>Карађорђева 42</t>
  </si>
  <si>
    <t>0118123191</t>
  </si>
  <si>
    <t>Бојан Стевић</t>
  </si>
  <si>
    <t>predsednik@lazarevac.rs
protokol@lazarevac.rs</t>
  </si>
  <si>
    <t>Ђорђе Максимовић</t>
  </si>
  <si>
    <t>Помоћник председника за заштиту животне средине</t>
  </si>
  <si>
    <t>0659913011</t>
  </si>
  <si>
    <t>maksimovic.djordje@rocketmail.com</t>
  </si>
  <si>
    <t>Младеновац</t>
  </si>
  <si>
    <t>Градска општина Младеновац</t>
  </si>
  <si>
    <t>Јанка Катића 6</t>
  </si>
  <si>
    <t>0118241620</t>
  </si>
  <si>
    <t>Владан Глишић</t>
  </si>
  <si>
    <t>predsednik@mladenovac.rs</t>
  </si>
  <si>
    <t>Дарко Ћебић</t>
  </si>
  <si>
    <t>члан већа</t>
  </si>
  <si>
    <t>0118241640</t>
  </si>
  <si>
    <t>dcebic@mladenovac.rs</t>
  </si>
  <si>
    <t>Нови Београд</t>
  </si>
  <si>
    <t>Градска општина Нови Београд</t>
  </si>
  <si>
    <t>Булевар Михаила Пупина  167</t>
  </si>
  <si>
    <t>0113106780</t>
  </si>
  <si>
    <t>Бојан Бован</t>
  </si>
  <si>
    <t>kabinet@novibeograd.rs</t>
  </si>
  <si>
    <t>Обреновац</t>
  </si>
  <si>
    <t>Градска општина Обреновац</t>
  </si>
  <si>
    <t>Вука Караџића 74</t>
  </si>
  <si>
    <t>0118726401</t>
  </si>
  <si>
    <t>Милош Станојевић</t>
  </si>
  <si>
    <t>milos.stanojevic@obrenovac.org.rs</t>
  </si>
  <si>
    <t>Зоран Првуловић</t>
  </si>
  <si>
    <t>Шеф тима за програме енергетске санације породичних кућа</t>
  </si>
  <si>
    <t>0648322105</t>
  </si>
  <si>
    <t>zoran.prvulovic@jpobrenovac.rs</t>
  </si>
  <si>
    <t>Палилула</t>
  </si>
  <si>
    <t>Градска општина Палилула</t>
  </si>
  <si>
    <t>Мирослав Ивановић</t>
  </si>
  <si>
    <t>0113243118</t>
  </si>
  <si>
    <t>predsednik@palilula.org.rs</t>
  </si>
  <si>
    <t>Ивана Медић</t>
  </si>
  <si>
    <t>Заменик председника општине</t>
  </si>
  <si>
    <t>imedic@palilula.org.rs</t>
  </si>
  <si>
    <t>Раковица</t>
  </si>
  <si>
    <t>Градска општина Раковица</t>
  </si>
  <si>
    <t>07450168</t>
  </si>
  <si>
    <t>Мишка Крањца 12</t>
  </si>
  <si>
    <t>0113051700
0117850138</t>
  </si>
  <si>
    <t>Милош Симић</t>
  </si>
  <si>
    <t>milos.simic@rakovica.rs</t>
  </si>
  <si>
    <t>Мило Ђуровић</t>
  </si>
  <si>
    <t>Руководилац одељења за буџетско и трезорско пословање</t>
  </si>
  <si>
    <t>0613363663</t>
  </si>
  <si>
    <t>milo.djurovic@rakovica.rs</t>
  </si>
  <si>
    <t>Савски венац</t>
  </si>
  <si>
    <t>Градска општина Савски венац</t>
  </si>
  <si>
    <t>07031386</t>
  </si>
  <si>
    <t>11040</t>
  </si>
  <si>
    <t>Кнеза Милоша 69</t>
  </si>
  <si>
    <t>0112061700</t>
  </si>
  <si>
    <t>Милош Видовић</t>
  </si>
  <si>
    <t>0112061769</t>
  </si>
  <si>
    <t>vidovicm@savskivenac.rs</t>
  </si>
  <si>
    <t>Владимир Нaстић</t>
  </si>
  <si>
    <t>Начелник одељења за пројекте развоја</t>
  </si>
  <si>
    <t>0648616001</t>
  </si>
  <si>
    <t>nasticv@savskivenac.rs</t>
  </si>
  <si>
    <t>Сопот</t>
  </si>
  <si>
    <t>Градска општина Сопот</t>
  </si>
  <si>
    <t>Космајски трг 5</t>
  </si>
  <si>
    <t>0118251155</t>
  </si>
  <si>
    <t>Живорад Милосављевић</t>
  </si>
  <si>
    <t>Стари град</t>
  </si>
  <si>
    <t>Градска општина Стари  град</t>
  </si>
  <si>
    <t>07027125</t>
  </si>
  <si>
    <t>Македонска  42</t>
  </si>
  <si>
    <t>0113221114;0113227016</t>
  </si>
  <si>
    <t>Чукарица</t>
  </si>
  <si>
    <t>Градска општина Чукарица</t>
  </si>
  <si>
    <t>Сурчин</t>
  </si>
  <si>
    <t>Градска општина Сурчин</t>
  </si>
  <si>
    <t>Војвођанска  79</t>
  </si>
  <si>
    <t>011/8443759</t>
  </si>
  <si>
    <t>Севернобачки</t>
  </si>
  <si>
    <t>Општина</t>
  </si>
  <si>
    <t>Бачка Топола</t>
  </si>
  <si>
    <t>Општина Бачка Топола</t>
  </si>
  <si>
    <t>II група</t>
  </si>
  <si>
    <t>08070555</t>
  </si>
  <si>
    <t>101582899</t>
  </si>
  <si>
    <t>24300</t>
  </si>
  <si>
    <t>Маршала Тита 30</t>
  </si>
  <si>
    <t>024715899</t>
  </si>
  <si>
    <t>председник општине</t>
  </si>
  <si>
    <t>Атила Шефер</t>
  </si>
  <si>
    <t>члан општинског већа</t>
  </si>
  <si>
    <t>0648157924</t>
  </si>
  <si>
    <t>atila.sefer@btopola.org.rs</t>
  </si>
  <si>
    <t>Мали Иђош</t>
  </si>
  <si>
    <t>Општина Мали Иђош</t>
  </si>
  <si>
    <t>III група</t>
  </si>
  <si>
    <t>08695059</t>
  </si>
  <si>
    <t>101434697</t>
  </si>
  <si>
    <t>Главна 32</t>
  </si>
  <si>
    <t>024730010</t>
  </si>
  <si>
    <t>Борис Стевовић</t>
  </si>
  <si>
    <t>Руководилац одељења за инвесњтиције, урбанизам, грађевинарство, стамбене одосе и имовинско правне послове</t>
  </si>
  <si>
    <t>0641891011</t>
  </si>
  <si>
    <t>stevovicboris@gmail.com</t>
  </si>
  <si>
    <t>Град</t>
  </si>
  <si>
    <t>Суботица</t>
  </si>
  <si>
    <t>Град Суботица</t>
  </si>
  <si>
    <t>08070695</t>
  </si>
  <si>
    <t>100444843</t>
  </si>
  <si>
    <t>Трг слободе 1</t>
  </si>
  <si>
    <t>024626888</t>
  </si>
  <si>
    <t>градноначелник</t>
  </si>
  <si>
    <t>Слободан Маџаревић</t>
  </si>
  <si>
    <t>Енергетски менаџер</t>
  </si>
  <si>
    <t>0648477609</t>
  </si>
  <si>
    <t>slobodan.madzarevic@subotica.rs</t>
  </si>
  <si>
    <t>Средњобанатски</t>
  </si>
  <si>
    <t>Житиште</t>
  </si>
  <si>
    <t>Општина Житиште</t>
  </si>
  <si>
    <t>08030715</t>
  </si>
  <si>
    <t>102159550</t>
  </si>
  <si>
    <t>Цара Душана 15</t>
  </si>
  <si>
    <t>0233281306</t>
  </si>
  <si>
    <t>Предраг Лучић</t>
  </si>
  <si>
    <t>члан општинског већа задужен за енергетику</t>
  </si>
  <si>
    <t>0648876782</t>
  </si>
  <si>
    <t>opstina.zitiste@gmil.com</t>
  </si>
  <si>
    <t>Зрењанин</t>
  </si>
  <si>
    <t>Град Зрењанин</t>
  </si>
  <si>
    <t>08002266</t>
  </si>
  <si>
    <t>102506213</t>
  </si>
  <si>
    <t>Трг слободе 10</t>
  </si>
  <si>
    <t>0233150200</t>
  </si>
  <si>
    <t>градоначелник</t>
  </si>
  <si>
    <t>Јелена Травар Киљевић</t>
  </si>
  <si>
    <t>начелница одељења привреде</t>
  </si>
  <si>
    <t>062207754</t>
  </si>
  <si>
    <t>jelena.travarmiljevic@grad.zrenjanin.rs</t>
  </si>
  <si>
    <t>Нова Црња</t>
  </si>
  <si>
    <t>Општина Нова Црња</t>
  </si>
  <si>
    <t>08013705</t>
  </si>
  <si>
    <t>101595975</t>
  </si>
  <si>
    <t>ЈНА 110</t>
  </si>
  <si>
    <t>023815031</t>
  </si>
  <si>
    <t>Драган Даничић</t>
  </si>
  <si>
    <t>0653776377</t>
  </si>
  <si>
    <t>danicicd82@gmail.com</t>
  </si>
  <si>
    <t>Нови Бечеј</t>
  </si>
  <si>
    <t>Општина Нови Бечеј</t>
  </si>
  <si>
    <t>18108293</t>
  </si>
  <si>
    <t>101431164</t>
  </si>
  <si>
    <t>Жарка Зрењанина 8</t>
  </si>
  <si>
    <t>023772320</t>
  </si>
  <si>
    <t>Жива Неатница</t>
  </si>
  <si>
    <t>Начелник одељења за инспекцијске послове</t>
  </si>
  <si>
    <t>023772320
локал 111</t>
  </si>
  <si>
    <t>ziva.neatnica@novibecej.rs</t>
  </si>
  <si>
    <t>Сечањ</t>
  </si>
  <si>
    <t>Општина Сечањ</t>
  </si>
  <si>
    <t>08019215</t>
  </si>
  <si>
    <t>101358240</t>
  </si>
  <si>
    <t>23240</t>
  </si>
  <si>
    <t>Вожда Карађорђа 57</t>
  </si>
  <si>
    <t>0233150710</t>
  </si>
  <si>
    <t>Радомир Ковачевић</t>
  </si>
  <si>
    <t>Руководилац</t>
  </si>
  <si>
    <t>0698023411</t>
  </si>
  <si>
    <t>radomirkovacevic1977@gmail.com</t>
  </si>
  <si>
    <t>Севернобанатски</t>
  </si>
  <si>
    <t>Ада</t>
  </si>
  <si>
    <t>Општина Ада</t>
  </si>
  <si>
    <t>08070636</t>
  </si>
  <si>
    <t>Трг Ослобођења  1</t>
  </si>
  <si>
    <t>024/852106</t>
  </si>
  <si>
    <t>Кањижа</t>
  </si>
  <si>
    <t>Општина Кањижа</t>
  </si>
  <si>
    <t>08141231</t>
  </si>
  <si>
    <t>100871672</t>
  </si>
  <si>
    <t>Трг Главни 1</t>
  </si>
  <si>
    <t>024875166</t>
  </si>
  <si>
    <t>Рудолф Чаке</t>
  </si>
  <si>
    <t>Саветник-послови енергетике--Одељење за грађевинске послове</t>
  </si>
  <si>
    <t>0648062074</t>
  </si>
  <si>
    <t>rudolfcs@kanjiza.rs</t>
  </si>
  <si>
    <t>Кикинда</t>
  </si>
  <si>
    <t>Град Кикинда</t>
  </si>
  <si>
    <t>08176396</t>
  </si>
  <si>
    <t>100511495</t>
  </si>
  <si>
    <t>Трг српских доовољаца 12</t>
  </si>
  <si>
    <t>0230410219</t>
  </si>
  <si>
    <t>Никола Југин</t>
  </si>
  <si>
    <t>nikola.jugin@kikinda.org.rs</t>
  </si>
  <si>
    <t>Нови Кнежевац</t>
  </si>
  <si>
    <t>Општина Нови Кнежевац</t>
  </si>
  <si>
    <t>08385327</t>
  </si>
  <si>
    <t>101460424</t>
  </si>
  <si>
    <t>Краља Петра I Карађорђевића 1</t>
  </si>
  <si>
    <t>023082055</t>
  </si>
  <si>
    <t>Дејан Кијатов</t>
  </si>
  <si>
    <t>Руководилац канцеларије за ЛЕР</t>
  </si>
  <si>
    <t>023082055
0648230890</t>
  </si>
  <si>
    <t>dejan.mijatov@noviknezevac.rs</t>
  </si>
  <si>
    <t>Сента</t>
  </si>
  <si>
    <t>Општина Сента</t>
  </si>
  <si>
    <t>08038490</t>
  </si>
  <si>
    <t>102692306</t>
  </si>
  <si>
    <t>Главни трг 1</t>
  </si>
  <si>
    <t>024655411</t>
  </si>
  <si>
    <t>Драгана Радоњић</t>
  </si>
  <si>
    <t>Начелница одељења</t>
  </si>
  <si>
    <t>0648725383</t>
  </si>
  <si>
    <t>dragana.radonjic@zenta-senta.co.rs</t>
  </si>
  <si>
    <t>Чока</t>
  </si>
  <si>
    <t>Општина Чока</t>
  </si>
  <si>
    <t>08381984</t>
  </si>
  <si>
    <t>101417479</t>
  </si>
  <si>
    <t>Потиска  20</t>
  </si>
  <si>
    <t>0230471000</t>
  </si>
  <si>
    <t>председница општине</t>
  </si>
  <si>
    <t>Јужнобанатски</t>
  </si>
  <si>
    <t>Алибунар</t>
  </si>
  <si>
    <t>Општина Алибунар</t>
  </si>
  <si>
    <t>08060975</t>
  </si>
  <si>
    <t>101084202</t>
  </si>
  <si>
    <t>Трг слободе 4</t>
  </si>
  <si>
    <t>013642105</t>
  </si>
  <si>
    <t>Ивица Росић</t>
  </si>
  <si>
    <t>Начелник одељења за привреду, јавне службе и развој</t>
  </si>
  <si>
    <t>0608450022</t>
  </si>
  <si>
    <t>iv.rosic@alibunar.rs</t>
  </si>
  <si>
    <t>Бела Црква</t>
  </si>
  <si>
    <t>Општина Бела Црква</t>
  </si>
  <si>
    <t>08108005</t>
  </si>
  <si>
    <t>100868214</t>
  </si>
  <si>
    <t>26340</t>
  </si>
  <si>
    <t>Милетићева  2</t>
  </si>
  <si>
    <t>013851224</t>
  </si>
  <si>
    <t>Барбара Радосављевић Туртуреја</t>
  </si>
  <si>
    <t>Саветник на пословима развоја и европских интеграција</t>
  </si>
  <si>
    <t>barbara.radosavljevic@gmail.com</t>
  </si>
  <si>
    <t>Вршац</t>
  </si>
  <si>
    <t>Град Вршац</t>
  </si>
  <si>
    <t>08267944</t>
  </si>
  <si>
    <t>100912619</t>
  </si>
  <si>
    <t>Трг победе 1</t>
  </si>
  <si>
    <t>013800501
013800502</t>
  </si>
  <si>
    <t>градоначелница</t>
  </si>
  <si>
    <t>Слободан Јованов</t>
  </si>
  <si>
    <t>Члан градског већа за пољопривреду и заштиту животне средине</t>
  </si>
  <si>
    <t>0608070177</t>
  </si>
  <si>
    <t>sjovanov@vrsac.org.rs</t>
  </si>
  <si>
    <t>Ковачица</t>
  </si>
  <si>
    <t>Општина Ковачица</t>
  </si>
  <si>
    <t>08154295</t>
  </si>
  <si>
    <t>100988231</t>
  </si>
  <si>
    <t>Маршала Тита 50</t>
  </si>
  <si>
    <t>Владанa Генц</t>
  </si>
  <si>
    <t>Руководилац одељења за инвестиције, привреду и ЛЕР</t>
  </si>
  <si>
    <t>062212032</t>
  </si>
  <si>
    <t>vladana.genc@kovacica.ls.gov.rs</t>
  </si>
  <si>
    <t>Ковин</t>
  </si>
  <si>
    <t>Општина Ковин</t>
  </si>
  <si>
    <t>08135002</t>
  </si>
  <si>
    <t>101406134</t>
  </si>
  <si>
    <t>ЈНА 5</t>
  </si>
  <si>
    <t>013742104
013742268</t>
  </si>
  <si>
    <t>Слађана Ћириковачки</t>
  </si>
  <si>
    <t>Саветник за стручно оперативне послове ЛЕР-а</t>
  </si>
  <si>
    <t>0648641638</t>
  </si>
  <si>
    <t>sladja@kovin.org.rs</t>
  </si>
  <si>
    <t>Опово</t>
  </si>
  <si>
    <t>Општина Опово</t>
  </si>
  <si>
    <t>IV група</t>
  </si>
  <si>
    <t>08028242</t>
  </si>
  <si>
    <t>102697271</t>
  </si>
  <si>
    <t>26204</t>
  </si>
  <si>
    <t>Бориса Кидрича 10</t>
  </si>
  <si>
    <t>013681091</t>
  </si>
  <si>
    <t>Раде Цветановић</t>
  </si>
  <si>
    <t>Руководилац одељења за имовинско правне, стамбено комуналне послове, урбанизам, грађевинарство и заштиту животне средине</t>
  </si>
  <si>
    <t>013681666
0631060547</t>
  </si>
  <si>
    <t>rade.c966@gmail.com</t>
  </si>
  <si>
    <t>Панчево</t>
  </si>
  <si>
    <t>Град Панчево</t>
  </si>
  <si>
    <t>08331537</t>
  </si>
  <si>
    <t>101049012</t>
  </si>
  <si>
    <t>Трг краља Петра I 2-4</t>
  </si>
  <si>
    <t>013308830</t>
  </si>
  <si>
    <t>Биљана Ђордан</t>
  </si>
  <si>
    <t>0648662218</t>
  </si>
  <si>
    <t>biljana.djordan@pancevo.rs</t>
  </si>
  <si>
    <t>Пландиште</t>
  </si>
  <si>
    <t>Општина Пландиште</t>
  </si>
  <si>
    <t>08057567</t>
  </si>
  <si>
    <t>102002904</t>
  </si>
  <si>
    <t>Војовде Путника 38</t>
  </si>
  <si>
    <t>013861033</t>
  </si>
  <si>
    <t>Горица Стефановић</t>
  </si>
  <si>
    <t>Шеф службе за инспекцијске послове</t>
  </si>
  <si>
    <t>0668670040</t>
  </si>
  <si>
    <t>gorica.stefanovic@plandiste-oppstina.rs</t>
  </si>
  <si>
    <t>Западнобачки</t>
  </si>
  <si>
    <t>Општина Апатин</t>
  </si>
  <si>
    <t>08350957</t>
  </si>
  <si>
    <t>101269416</t>
  </si>
  <si>
    <t>25260</t>
  </si>
  <si>
    <t>Српских владара 29</t>
  </si>
  <si>
    <t>025772122</t>
  </si>
  <si>
    <t>Снежана Радмановић Пејић</t>
  </si>
  <si>
    <t>Координатор канцеларије за локални и економски развој</t>
  </si>
  <si>
    <t>0692526012</t>
  </si>
  <si>
    <t>apadir@soapatin.org</t>
  </si>
  <si>
    <t>Кула</t>
  </si>
  <si>
    <t>Општина Кула</t>
  </si>
  <si>
    <t>08368660</t>
  </si>
  <si>
    <t>100260889</t>
  </si>
  <si>
    <t>Лењинова 11</t>
  </si>
  <si>
    <t>025722333</t>
  </si>
  <si>
    <t>Сузана Мусић</t>
  </si>
  <si>
    <t>0645119985</t>
  </si>
  <si>
    <t>suzanamusic5@gmail.com</t>
  </si>
  <si>
    <t>Оџаци</t>
  </si>
  <si>
    <t>Општина Оџаци</t>
  </si>
  <si>
    <t>08327700</t>
  </si>
  <si>
    <t>101429168</t>
  </si>
  <si>
    <t>25250</t>
  </si>
  <si>
    <t>Кнез Михајлова 24</t>
  </si>
  <si>
    <t>025466288</t>
  </si>
  <si>
    <t>Јелена Чучковић</t>
  </si>
  <si>
    <t>0692204981</t>
  </si>
  <si>
    <t>jelena.cuckovic@odzaci.rs</t>
  </si>
  <si>
    <t>Сомбор</t>
  </si>
  <si>
    <t>Град Сомбор</t>
  </si>
  <si>
    <t>20935430</t>
  </si>
  <si>
    <t>108122937</t>
  </si>
  <si>
    <t>Трг цара Уроша 1</t>
  </si>
  <si>
    <t>025468133</t>
  </si>
  <si>
    <t>Игор Латас</t>
  </si>
  <si>
    <t>Начелник одељења за комуналне делатности, имовинско правне и стамбене послове Градске управе</t>
  </si>
  <si>
    <t>025468245</t>
  </si>
  <si>
    <t>igor.latas@sombor.rs</t>
  </si>
  <si>
    <t>Јужнобачки</t>
  </si>
  <si>
    <t>Бач</t>
  </si>
  <si>
    <t>Општина Бач</t>
  </si>
  <si>
    <t>08012814</t>
  </si>
  <si>
    <t>101759575</t>
  </si>
  <si>
    <t>Ненад Ковач</t>
  </si>
  <si>
    <t>Руководилац одељења за општу управу, друштвене делатности и заједничке послове</t>
  </si>
  <si>
    <t>0648511948</t>
  </si>
  <si>
    <t>nenad.kovac@bac.rs</t>
  </si>
  <si>
    <t>Бачка Паланка</t>
  </si>
  <si>
    <t>Општина Бачка Паланка</t>
  </si>
  <si>
    <t>Бачки Петровац</t>
  </si>
  <si>
    <t>Општина Бачки Петровац</t>
  </si>
  <si>
    <t>08127808</t>
  </si>
  <si>
    <t>101270637</t>
  </si>
  <si>
    <t>21470</t>
  </si>
  <si>
    <t>Коларова  6</t>
  </si>
  <si>
    <t>0212280378</t>
  </si>
  <si>
    <t>Јан Пажитнаи</t>
  </si>
  <si>
    <t>Грађевински инспектор</t>
  </si>
  <si>
    <t>0628852835</t>
  </si>
  <si>
    <t>pazitnai@backipetrovac.rs</t>
  </si>
  <si>
    <t>Беочин</t>
  </si>
  <si>
    <t>Општина Беочин</t>
  </si>
  <si>
    <t>08439940</t>
  </si>
  <si>
    <t>101619734</t>
  </si>
  <si>
    <t>Светосавска 25</t>
  </si>
  <si>
    <t>021870260</t>
  </si>
  <si>
    <t>Владимир Петричевић</t>
  </si>
  <si>
    <t>Послови енергетске ефикасности</t>
  </si>
  <si>
    <t>vladimir.petricevic@beocin.rs</t>
  </si>
  <si>
    <t>Бечеј</t>
  </si>
  <si>
    <t>Општина Бечеј</t>
  </si>
  <si>
    <t>08359466</t>
  </si>
  <si>
    <t>100742635</t>
  </si>
  <si>
    <t>Трг ослобођења 2</t>
  </si>
  <si>
    <t>0216811815</t>
  </si>
  <si>
    <t>Виђенко Вујиновић</t>
  </si>
  <si>
    <t>Начелник одељења за привреду, улагања, ЛЕР и ЗЖС</t>
  </si>
  <si>
    <t>0648491823</t>
  </si>
  <si>
    <t>vidjenko.vujinovic@becej.rs</t>
  </si>
  <si>
    <t>Жабаљ</t>
  </si>
  <si>
    <t>Општина Жабаљ</t>
  </si>
  <si>
    <t>08157111</t>
  </si>
  <si>
    <t>100227755</t>
  </si>
  <si>
    <t>Николе Тесле 45</t>
  </si>
  <si>
    <t>0212102260</t>
  </si>
  <si>
    <t>Борис Плесковић</t>
  </si>
  <si>
    <t>Члан општинског већа</t>
  </si>
  <si>
    <t>0648679178</t>
  </si>
  <si>
    <t>pleskovicboris@gmail.com</t>
  </si>
  <si>
    <t>Србобран</t>
  </si>
  <si>
    <t>Општина Србобран</t>
  </si>
  <si>
    <t>08013438</t>
  </si>
  <si>
    <t>108490328</t>
  </si>
  <si>
    <t>Трг слободе 2</t>
  </si>
  <si>
    <t>021730020</t>
  </si>
  <si>
    <t>Александар Станковић</t>
  </si>
  <si>
    <t>млађи саветник</t>
  </si>
  <si>
    <t>0631051796</t>
  </si>
  <si>
    <t>Aleksandar.opstinasrbobran@gmail.com</t>
  </si>
  <si>
    <t>Сремски Карловци</t>
  </si>
  <si>
    <t>Општина Сремски Карловци</t>
  </si>
  <si>
    <t>08139199</t>
  </si>
  <si>
    <t>102828498</t>
  </si>
  <si>
    <t>Трг Бранка Радичевића 1</t>
  </si>
  <si>
    <t>0216853000</t>
  </si>
  <si>
    <t>Стефан Гнип</t>
  </si>
  <si>
    <t>Одељење за ЛЕР, привреду, инвестиције и грађевинско земљиште</t>
  </si>
  <si>
    <t>0216853063</t>
  </si>
  <si>
    <t>kabinet@sremskikarlovci.rs
gnip_ns@yahoo.com</t>
  </si>
  <si>
    <t>Темерин</t>
  </si>
  <si>
    <t>Општина Темерин</t>
  </si>
  <si>
    <t>08330514</t>
  </si>
  <si>
    <t>101869888</t>
  </si>
  <si>
    <t>Новосадска 326</t>
  </si>
  <si>
    <t>021843888</t>
  </si>
  <si>
    <t>Славко Врховец</t>
  </si>
  <si>
    <t>поверени за ЕЕ</t>
  </si>
  <si>
    <t>ler.temerin@gmail.com</t>
  </si>
  <si>
    <t>Тител</t>
  </si>
  <si>
    <t>Општина Тител</t>
  </si>
  <si>
    <t>08050724</t>
  </si>
  <si>
    <t>101457453</t>
  </si>
  <si>
    <t>Главна 1</t>
  </si>
  <si>
    <t>0212960186</t>
  </si>
  <si>
    <t>Горан Станојковић</t>
  </si>
  <si>
    <t>Руководилац привреде</t>
  </si>
  <si>
    <t>0638091917</t>
  </si>
  <si>
    <t>goran.stanojkovic@opstinatitel.rs</t>
  </si>
  <si>
    <t>Врбас</t>
  </si>
  <si>
    <t>Општина Врбас</t>
  </si>
  <si>
    <t>08285071</t>
  </si>
  <si>
    <t>Маршала Тита 89</t>
  </si>
  <si>
    <t>0217954000</t>
  </si>
  <si>
    <t>Милан Глушац</t>
  </si>
  <si>
    <t>Руководилац електро-дистрибуције Врбас</t>
  </si>
  <si>
    <t>0648053076</t>
  </si>
  <si>
    <t>mikas.glusac@yahoo.com</t>
  </si>
  <si>
    <t>Нови Сад</t>
  </si>
  <si>
    <t>Град Нови Сад</t>
  </si>
  <si>
    <t>08965498</t>
  </si>
  <si>
    <t>109924914</t>
  </si>
  <si>
    <t>Жарка Зрењанина 2</t>
  </si>
  <si>
    <t>021420299</t>
  </si>
  <si>
    <t>Андријана Чапко</t>
  </si>
  <si>
    <t>в.д. Заменика начелника Градске управе за ЗЖС</t>
  </si>
  <si>
    <t>0629771939</t>
  </si>
  <si>
    <t>andrijana.capko@uprava.novisad.rs</t>
  </si>
  <si>
    <t>Сремски</t>
  </si>
  <si>
    <t>Инђија</t>
  </si>
  <si>
    <t>Општина Инђија</t>
  </si>
  <si>
    <t>08027536</t>
  </si>
  <si>
    <t>102198438</t>
  </si>
  <si>
    <t>Цара Душана 1</t>
  </si>
  <si>
    <t>022561322</t>
  </si>
  <si>
    <t>Драган Иброчић</t>
  </si>
  <si>
    <t>Начелник одељења за привреду и инвестиције</t>
  </si>
  <si>
    <t>022561322
лок 159
0648688730</t>
  </si>
  <si>
    <t>dragan.ibrocic@indjija.rs</t>
  </si>
  <si>
    <t>Ириг</t>
  </si>
  <si>
    <t>Општина Ириг</t>
  </si>
  <si>
    <t>08032165</t>
  </si>
  <si>
    <t>101383958</t>
  </si>
  <si>
    <t>Војводе Путника 1</t>
  </si>
  <si>
    <t>022400600</t>
  </si>
  <si>
    <t>Богданка Филиповић</t>
  </si>
  <si>
    <t>Руководилац службе за инвестиције, одрживи развој и промоцију општине</t>
  </si>
  <si>
    <t>022400600
069605343</t>
  </si>
  <si>
    <t>bogdanka.filipovic.lekic@irig.rs</t>
  </si>
  <si>
    <t>Пећинци</t>
  </si>
  <si>
    <t>Општина Пећинци</t>
  </si>
  <si>
    <t>08070628</t>
  </si>
  <si>
    <t>100399239</t>
  </si>
  <si>
    <t>Слободана Бајића 5</t>
  </si>
  <si>
    <t>022400740</t>
  </si>
  <si>
    <t>Жељко Милићевић</t>
  </si>
  <si>
    <t>Директор ЈКП САВА Пећинци</t>
  </si>
  <si>
    <t>0222436510</t>
  </si>
  <si>
    <t>info@jkpsava.rs</t>
  </si>
  <si>
    <t>Рума</t>
  </si>
  <si>
    <t>Општина Рума</t>
  </si>
  <si>
    <t>Сремска Митровица</t>
  </si>
  <si>
    <t>Град Сремска Митровица</t>
  </si>
  <si>
    <t>08898774</t>
  </si>
  <si>
    <t>105935357</t>
  </si>
  <si>
    <t>Светог Димитрија 13</t>
  </si>
  <si>
    <t>022610572</t>
  </si>
  <si>
    <t>Весна Вујановић</t>
  </si>
  <si>
    <t>начелник управе за урбанизам, просторно планирање и изградњу објеката</t>
  </si>
  <si>
    <t>0648025733</t>
  </si>
  <si>
    <t>vujanovic.vesna@gmail.com</t>
  </si>
  <si>
    <t>Стара Пазова</t>
  </si>
  <si>
    <t>Општина Стара Пазова</t>
  </si>
  <si>
    <t>08358257</t>
  </si>
  <si>
    <t>101241970</t>
  </si>
  <si>
    <t>22300</t>
  </si>
  <si>
    <t>Светосавска 11</t>
  </si>
  <si>
    <t>022310170</t>
  </si>
  <si>
    <t>Марина Савић</t>
  </si>
  <si>
    <t>0648021245</t>
  </si>
  <si>
    <t>marina.savic@starapazova.rs</t>
  </si>
  <si>
    <t>Шид</t>
  </si>
  <si>
    <t>Општина Шид</t>
  </si>
  <si>
    <t>08060983</t>
  </si>
  <si>
    <t>101233945</t>
  </si>
  <si>
    <t>Карађорђева  2</t>
  </si>
  <si>
    <t>022712544</t>
  </si>
  <si>
    <t>Ђорђе Томић</t>
  </si>
  <si>
    <t>062755254</t>
  </si>
  <si>
    <t>kabintsid@mts.rs</t>
  </si>
  <si>
    <t>Мачвански</t>
  </si>
  <si>
    <t>Богатић</t>
  </si>
  <si>
    <t>Општина Богатић</t>
  </si>
  <si>
    <t>07170718</t>
  </si>
  <si>
    <t>101442701</t>
  </si>
  <si>
    <t>Мике Витомировића</t>
  </si>
  <si>
    <t>0157786126</t>
  </si>
  <si>
    <t>Игор Рашевић</t>
  </si>
  <si>
    <t>Саветник у канцеларији за ЛЕР</t>
  </si>
  <si>
    <t>0604406772</t>
  </si>
  <si>
    <t>darko.masic@bogatic.rs</t>
  </si>
  <si>
    <t>Владимирци</t>
  </si>
  <si>
    <t>Општина Владимирци</t>
  </si>
  <si>
    <t>07355831</t>
  </si>
  <si>
    <t>101625765</t>
  </si>
  <si>
    <t>Ивана Ранковић</t>
  </si>
  <si>
    <t>Шеф канцеларије за локални економски развој</t>
  </si>
  <si>
    <t>062204900</t>
  </si>
  <si>
    <t>kler@vladimirci.org.rs</t>
  </si>
  <si>
    <t>Коцељева</t>
  </si>
  <si>
    <t>Општина Коцељева</t>
  </si>
  <si>
    <t>07353561</t>
  </si>
  <si>
    <t>101399396</t>
  </si>
  <si>
    <t>Немањина 74</t>
  </si>
  <si>
    <t>015556322</t>
  </si>
  <si>
    <t>Владимир Бајуновић</t>
  </si>
  <si>
    <t>Помоћник председника општине</t>
  </si>
  <si>
    <t>0648276124</t>
  </si>
  <si>
    <t>vbajunovic@gmail.com</t>
  </si>
  <si>
    <t>Крупањ</t>
  </si>
  <si>
    <t>Општина Крупањ</t>
  </si>
  <si>
    <t>07170262</t>
  </si>
  <si>
    <t>Маршала Тита  2</t>
  </si>
  <si>
    <t>015/581101</t>
  </si>
  <si>
    <t>Лозница</t>
  </si>
  <si>
    <t>Град Лозница</t>
  </si>
  <si>
    <t>07169981</t>
  </si>
  <si>
    <t>101196408</t>
  </si>
  <si>
    <t>Карађорђева 2</t>
  </si>
  <si>
    <t>015879200</t>
  </si>
  <si>
    <t>Дејан Сталовић</t>
  </si>
  <si>
    <t>Градски менаџер</t>
  </si>
  <si>
    <t>015879265</t>
  </si>
  <si>
    <t>dstalovic@loznica.rs</t>
  </si>
  <si>
    <t>Љубовија</t>
  </si>
  <si>
    <t>Општина Љубовија</t>
  </si>
  <si>
    <t>07170513</t>
  </si>
  <si>
    <t>101302050</t>
  </si>
  <si>
    <t>Војводе Мишића 45</t>
  </si>
  <si>
    <t>015561411</t>
  </si>
  <si>
    <t>Дарко Васић</t>
  </si>
  <si>
    <t>Руководилац одељења за привреду, урбанизам, грађевинске послове, инспекцијске, комуналне, стамбене и имовинско-правне послове</t>
  </si>
  <si>
    <t>0648074980</t>
  </si>
  <si>
    <t>darko.vasic@ljubovija.rs</t>
  </si>
  <si>
    <t>Мали Зворник</t>
  </si>
  <si>
    <t>Општина Мали Зворник</t>
  </si>
  <si>
    <t>07170874</t>
  </si>
  <si>
    <t>102143310</t>
  </si>
  <si>
    <t>Краља Петра Првог 38</t>
  </si>
  <si>
    <t>0157195188
015471300</t>
  </si>
  <si>
    <t>Зоран Бркић</t>
  </si>
  <si>
    <t>Руководилац одељења за привреду , инспекцијске послове, урбанизам и обједињену процедуру</t>
  </si>
  <si>
    <t>0628891711</t>
  </si>
  <si>
    <t>zoranbrkic67@yahoo.com</t>
  </si>
  <si>
    <t>Шабац</t>
  </si>
  <si>
    <t>Град Шабац</t>
  </si>
  <si>
    <t>07170122</t>
  </si>
  <si>
    <t>100084619</t>
  </si>
  <si>
    <t>Господар Јевремова 6</t>
  </si>
  <si>
    <t>015347117</t>
  </si>
  <si>
    <t>Рајко Шушић</t>
  </si>
  <si>
    <t>Директор ЈКП Топлана</t>
  </si>
  <si>
    <t>0648463560</t>
  </si>
  <si>
    <t>rajkosusic@toplanasabac.rs</t>
  </si>
  <si>
    <t>Колубарски</t>
  </si>
  <si>
    <t>Ваљево</t>
  </si>
  <si>
    <t>Град Ваљево</t>
  </si>
  <si>
    <t>07137010</t>
  </si>
  <si>
    <t>102483248</t>
  </si>
  <si>
    <t>Карађорђева 64</t>
  </si>
  <si>
    <t>014294882</t>
  </si>
  <si>
    <t>Немања Петровић</t>
  </si>
  <si>
    <t>Заменик градоначелника</t>
  </si>
  <si>
    <t>nemanja.petrovic@valjevo.org.rs</t>
  </si>
  <si>
    <t>Лајковац</t>
  </si>
  <si>
    <t>Општина Лајковац</t>
  </si>
  <si>
    <t>07353154</t>
  </si>
  <si>
    <t>Омладински трг 1</t>
  </si>
  <si>
    <t>0143433109</t>
  </si>
  <si>
    <t>Љиг</t>
  </si>
  <si>
    <t>Општина Љиг</t>
  </si>
  <si>
    <t>Мионица</t>
  </si>
  <si>
    <t>Општина Мионица</t>
  </si>
  <si>
    <t>07188781</t>
  </si>
  <si>
    <t>101391896</t>
  </si>
  <si>
    <t>Војводе Мишића  30</t>
  </si>
  <si>
    <t>0143422020</t>
  </si>
  <si>
    <t>Осечина</t>
  </si>
  <si>
    <t>Општина Осечина</t>
  </si>
  <si>
    <t>Уб</t>
  </si>
  <si>
    <t>Општина Уб</t>
  </si>
  <si>
    <t>Подунавски</t>
  </si>
  <si>
    <t>Велика Плана</t>
  </si>
  <si>
    <t>Општина Велика Плана</t>
  </si>
  <si>
    <t>06139264</t>
  </si>
  <si>
    <t>101178949</t>
  </si>
  <si>
    <t>Милоша Великог  30</t>
  </si>
  <si>
    <t>026516206</t>
  </si>
  <si>
    <t>Смедерево</t>
  </si>
  <si>
    <t>Град Смедерево</t>
  </si>
  <si>
    <t>07222262</t>
  </si>
  <si>
    <t>Омладинска 1</t>
  </si>
  <si>
    <t>0264621969</t>
  </si>
  <si>
    <t>Тања Крчум</t>
  </si>
  <si>
    <t>Руководилац групе за комуналне послове и послове животне средине</t>
  </si>
  <si>
    <t>0648449138</t>
  </si>
  <si>
    <t>tanja.krcum@smederevo.ls.gov.rs</t>
  </si>
  <si>
    <t>Смедеревска Паланка</t>
  </si>
  <si>
    <t>Општина Смедеревска Паланка</t>
  </si>
  <si>
    <t>07199007</t>
  </si>
  <si>
    <t>102632285</t>
  </si>
  <si>
    <t>11420</t>
  </si>
  <si>
    <t>Вука Караџића 25</t>
  </si>
  <si>
    <t>026310122</t>
  </si>
  <si>
    <t>Вељко Михајловић</t>
  </si>
  <si>
    <t>Начелник одељења за локално економски развој, привреду и пољопривреду</t>
  </si>
  <si>
    <t>0641944245</t>
  </si>
  <si>
    <t>ler@smederevskapalanka.rs</t>
  </si>
  <si>
    <t>Браничевски</t>
  </si>
  <si>
    <t>Велико Градиште</t>
  </si>
  <si>
    <t>Општина Велико Градиште</t>
  </si>
  <si>
    <t>07163029</t>
  </si>
  <si>
    <t>101364588</t>
  </si>
  <si>
    <t>Житни трг 1</t>
  </si>
  <si>
    <t>012662120</t>
  </si>
  <si>
    <t>Јасмина Штрбац</t>
  </si>
  <si>
    <t>Руководилац одељења за ЛЕР</t>
  </si>
  <si>
    <t>0698047684</t>
  </si>
  <si>
    <t>jasmina.strbac@velikogradiste.rs</t>
  </si>
  <si>
    <t>Голубац</t>
  </si>
  <si>
    <t>Општина Голубац</t>
  </si>
  <si>
    <t>07162901</t>
  </si>
  <si>
    <t>101483358</t>
  </si>
  <si>
    <t>Цара Лазара 15</t>
  </si>
  <si>
    <t>012678128</t>
  </si>
  <si>
    <t>Александар Ђукић</t>
  </si>
  <si>
    <t>0638424720</t>
  </si>
  <si>
    <t>office@golubac.rog.rs</t>
  </si>
  <si>
    <t>Жабари</t>
  </si>
  <si>
    <t>Општина Жабари</t>
  </si>
  <si>
    <t>07162456</t>
  </si>
  <si>
    <t>102672556</t>
  </si>
  <si>
    <t>Небојша Миловановић</t>
  </si>
  <si>
    <t>Начелник општинске управе</t>
  </si>
  <si>
    <t>012250130
0648133204</t>
  </si>
  <si>
    <t>nebojsa.milovanovic@zabari.org.rs</t>
  </si>
  <si>
    <t>Жагубица</t>
  </si>
  <si>
    <t>Општина Жагубица</t>
  </si>
  <si>
    <t>07162715</t>
  </si>
  <si>
    <t>102775722</t>
  </si>
  <si>
    <t>Дивна Дервишевић</t>
  </si>
  <si>
    <t>Послови озакоњења у општинској управи</t>
  </si>
  <si>
    <t>0637374835</t>
  </si>
  <si>
    <t>divnadervisevicplaniranje@gmail.com</t>
  </si>
  <si>
    <t>Кучево</t>
  </si>
  <si>
    <t>Општина Кучево</t>
  </si>
  <si>
    <t>07162995</t>
  </si>
  <si>
    <t>101276623</t>
  </si>
  <si>
    <t>12240</t>
  </si>
  <si>
    <t>Светог Саве  76</t>
  </si>
  <si>
    <t>012852141
012852142</t>
  </si>
  <si>
    <t>Никола Јовановић</t>
  </si>
  <si>
    <t>ЛЕР Архитекта</t>
  </si>
  <si>
    <t>0666264644</t>
  </si>
  <si>
    <t>lerkucevo@kucevo.rs</t>
  </si>
  <si>
    <t>Мало Црниће</t>
  </si>
  <si>
    <t>Општина Мало Црниће</t>
  </si>
  <si>
    <t>07345534</t>
  </si>
  <si>
    <t>101336839</t>
  </si>
  <si>
    <t>Бајлонијева 119</t>
  </si>
  <si>
    <t>012280016</t>
  </si>
  <si>
    <t>Сандра Митровић</t>
  </si>
  <si>
    <t>Координатор за локални економски развој</t>
  </si>
  <si>
    <t>0694012995</t>
  </si>
  <si>
    <t>sandraler@opstinamalocrnice.rs</t>
  </si>
  <si>
    <t>Петровац на Млави</t>
  </si>
  <si>
    <t>Општина Петровац на Млави</t>
  </si>
  <si>
    <t>07198264</t>
  </si>
  <si>
    <t>Српских владара 165</t>
  </si>
  <si>
    <t>012332722</t>
  </si>
  <si>
    <t>Милан Станојевић</t>
  </si>
  <si>
    <t>0643320000</t>
  </si>
  <si>
    <t>milan.sanojevic@petrovacnamlavi.rs</t>
  </si>
  <si>
    <t>Пожаревац</t>
  </si>
  <si>
    <t>Град Пожаревац</t>
  </si>
  <si>
    <t>07271239</t>
  </si>
  <si>
    <t>100438011</t>
  </si>
  <si>
    <t>Дринска 2</t>
  </si>
  <si>
    <t>012539601</t>
  </si>
  <si>
    <t>Бојан Динић, дипл.ек.</t>
  </si>
  <si>
    <t>члан Градског већа ресорно задужен за пољопривреду и заштиту животне средине, здравство</t>
  </si>
  <si>
    <t>0648975868</t>
  </si>
  <si>
    <t>b.dinic@pozarevac.rs</t>
  </si>
  <si>
    <t>Шумадијски</t>
  </si>
  <si>
    <t>Аранђеловац</t>
  </si>
  <si>
    <t>Општина Аранђеловац</t>
  </si>
  <si>
    <t>07184549</t>
  </si>
  <si>
    <t>101486788</t>
  </si>
  <si>
    <t>Венац Слободе 10</t>
  </si>
  <si>
    <t>034711722</t>
  </si>
  <si>
    <t>Ана Радојевић</t>
  </si>
  <si>
    <t>0652057000</t>
  </si>
  <si>
    <t>radojevic.ana.kg@gmail.com</t>
  </si>
  <si>
    <t>Баточина</t>
  </si>
  <si>
    <t>Општина Баточина</t>
  </si>
  <si>
    <t>07202342</t>
  </si>
  <si>
    <t>101220685</t>
  </si>
  <si>
    <t>Краља Петра I 32</t>
  </si>
  <si>
    <t>0346842118</t>
  </si>
  <si>
    <t>Јелена Ивановић</t>
  </si>
  <si>
    <t>Шеф одсека за спровођење обједињене процедуре, имовинско правне послове, грађевинарство и урвбанизам</t>
  </si>
  <si>
    <t>0642135921</t>
  </si>
  <si>
    <t>jecanenaivanovic@gmail.com</t>
  </si>
  <si>
    <t>Кнић</t>
  </si>
  <si>
    <t>Општина Кнић</t>
  </si>
  <si>
    <t>07186193</t>
  </si>
  <si>
    <t>Војводе Стевана Книћанина 116</t>
  </si>
  <si>
    <t>034510113</t>
  </si>
  <si>
    <t>Снежана Ђокић</t>
  </si>
  <si>
    <t>Саветник у канцеларији за ЛЕР и инвестиције</t>
  </si>
  <si>
    <t>0694742100</t>
  </si>
  <si>
    <t>snezana.djokic@knic.rs</t>
  </si>
  <si>
    <t>Крагујевац</t>
  </si>
  <si>
    <t>Град Крагујевац</t>
  </si>
  <si>
    <t>07184069</t>
  </si>
  <si>
    <t>101982436</t>
  </si>
  <si>
    <t>Трг слободе 3</t>
  </si>
  <si>
    <t>034335324</t>
  </si>
  <si>
    <t>034304490
0652057000
0602340373</t>
  </si>
  <si>
    <t>aradojevic@kg.org.rs
radojevic.ana.kg@gmail.com</t>
  </si>
  <si>
    <t>Рача</t>
  </si>
  <si>
    <t>Општина Рача</t>
  </si>
  <si>
    <t>07113838</t>
  </si>
  <si>
    <t>101228415</t>
  </si>
  <si>
    <t>Крарађорђева 48</t>
  </si>
  <si>
    <t>034751175</t>
  </si>
  <si>
    <t>Божидар Кандић</t>
  </si>
  <si>
    <t>Сарадник на пројекту</t>
  </si>
  <si>
    <t>0631185305</t>
  </si>
  <si>
    <t>bozalapovo@gmail.com</t>
  </si>
  <si>
    <t>Топола</t>
  </si>
  <si>
    <t>Општина Топола</t>
  </si>
  <si>
    <t>07183933</t>
  </si>
  <si>
    <t>101988213</t>
  </si>
  <si>
    <t>34310</t>
  </si>
  <si>
    <t>Булевар Краља Александра I 9</t>
  </si>
  <si>
    <t>0346811273
0346811008</t>
  </si>
  <si>
    <t>Александра Дрекаловић Драгаш</t>
  </si>
  <si>
    <t>Послови урбанизма</t>
  </si>
  <si>
    <t>062456318</t>
  </si>
  <si>
    <t>adrekalovic@toplola.com</t>
  </si>
  <si>
    <t>Лапово</t>
  </si>
  <si>
    <t>Општина Лапово</t>
  </si>
  <si>
    <t>07713754</t>
  </si>
  <si>
    <t>101888526</t>
  </si>
  <si>
    <t>Његошева 18</t>
  </si>
  <si>
    <t>034853159</t>
  </si>
  <si>
    <t>Никола Несторовић</t>
  </si>
  <si>
    <t>063622314</t>
  </si>
  <si>
    <t>nacelnik@lapovo.ls.gov.rs</t>
  </si>
  <si>
    <t>Поморавски</t>
  </si>
  <si>
    <t>Деспотовац</t>
  </si>
  <si>
    <t>Општина Деспотовац</t>
  </si>
  <si>
    <t>07186169</t>
  </si>
  <si>
    <t>101360116</t>
  </si>
  <si>
    <t>Милосава Здравковића Ресавца 4</t>
  </si>
  <si>
    <t>035611117</t>
  </si>
  <si>
    <t>Душан Милановић</t>
  </si>
  <si>
    <t>Помоћник председника општине за урбанизам, заштиту животне средине и економски развој</t>
  </si>
  <si>
    <t>035611117
0648774741</t>
  </si>
  <si>
    <t>dusan.milano@gmail.com</t>
  </si>
  <si>
    <t>Параћин</t>
  </si>
  <si>
    <t>Општина Параћин</t>
  </si>
  <si>
    <t>07184654</t>
  </si>
  <si>
    <t>100874654</t>
  </si>
  <si>
    <t>Томе Живановића 10</t>
  </si>
  <si>
    <t>035563601</t>
  </si>
  <si>
    <t>Владимир Јанковић</t>
  </si>
  <si>
    <t>Начелник службе за одрживи развој</t>
  </si>
  <si>
    <t>0658463077</t>
  </si>
  <si>
    <t>vladimir_jankovic@paracin.rs</t>
  </si>
  <si>
    <t>Рековац</t>
  </si>
  <si>
    <t>Општина Рековац</t>
  </si>
  <si>
    <t>Јагодина</t>
  </si>
  <si>
    <t>Град Јагодина</t>
  </si>
  <si>
    <t>Свилајнац</t>
  </si>
  <si>
    <t>Општина Свилајнац</t>
  </si>
  <si>
    <t>07182607</t>
  </si>
  <si>
    <t>102888297</t>
  </si>
  <si>
    <t>Светог Саве 102</t>
  </si>
  <si>
    <t>035312010</t>
  </si>
  <si>
    <t>Небојша Петровић, дипл.грађ.инж.</t>
  </si>
  <si>
    <t>0648912610</t>
  </si>
  <si>
    <t>nebojsa.petrovic@svilajnac.rs</t>
  </si>
  <si>
    <t>Ћуприја</t>
  </si>
  <si>
    <t>Општина Ћуприја</t>
  </si>
  <si>
    <t>07183968</t>
  </si>
  <si>
    <t>101375417</t>
  </si>
  <si>
    <t>35230</t>
  </si>
  <si>
    <t>13.октобра 7</t>
  </si>
  <si>
    <t>0358470248</t>
  </si>
  <si>
    <t>Жељко Џелатовић</t>
  </si>
  <si>
    <t>Послови управљања пројектима и унапређења енергетске ефикасности</t>
  </si>
  <si>
    <t>0358150914</t>
  </si>
  <si>
    <t>zeljko.dzelatovic@cuprija.rs</t>
  </si>
  <si>
    <t>Борски</t>
  </si>
  <si>
    <t>Бор</t>
  </si>
  <si>
    <t>Град Бор</t>
  </si>
  <si>
    <t>07208529</t>
  </si>
  <si>
    <t>100568330</t>
  </si>
  <si>
    <t>Моше Пијаде 3</t>
  </si>
  <si>
    <t>030423255</t>
  </si>
  <si>
    <t>Марко Николић</t>
  </si>
  <si>
    <t>члан градског већа</t>
  </si>
  <si>
    <t>0602727009</t>
  </si>
  <si>
    <t>vece@bor.rs</t>
  </si>
  <si>
    <t>Кладово</t>
  </si>
  <si>
    <t>Општина Кладово</t>
  </si>
  <si>
    <t>07213182</t>
  </si>
  <si>
    <t>Краља Александра  35</t>
  </si>
  <si>
    <t>019/808066; 019/810450</t>
  </si>
  <si>
    <t>Мајданпек</t>
  </si>
  <si>
    <t>Општина Мајданпек</t>
  </si>
  <si>
    <t>07212577</t>
  </si>
  <si>
    <t>100987089</t>
  </si>
  <si>
    <t>Светог Саве бб</t>
  </si>
  <si>
    <t>030581240</t>
  </si>
  <si>
    <t>Мирјана Цакић Младеновић</t>
  </si>
  <si>
    <t>Шеф одељења за привреду, јавне делатности и заједничке послове</t>
  </si>
  <si>
    <t>0603334113</t>
  </si>
  <si>
    <t>privreda@opstinamajdanpek.rs</t>
  </si>
  <si>
    <t>Неготин</t>
  </si>
  <si>
    <t>Општина Неготин</t>
  </si>
  <si>
    <t>07233345</t>
  </si>
  <si>
    <t>100566475</t>
  </si>
  <si>
    <t>Трг Стевана Мокрањца</t>
  </si>
  <si>
    <t>019544000</t>
  </si>
  <si>
    <t>Мирјана Дојчиновић</t>
  </si>
  <si>
    <t>Рукводилац одељења за урбанизам, Грађевинарство и заштиту животне средине</t>
  </si>
  <si>
    <t>0698482743</t>
  </si>
  <si>
    <t>mirjanadojcinovic60@gmail.com</t>
  </si>
  <si>
    <t>Зајечарски</t>
  </si>
  <si>
    <t>Бољевац</t>
  </si>
  <si>
    <t>Општина Бољевац</t>
  </si>
  <si>
    <t>07223692</t>
  </si>
  <si>
    <t>102026307</t>
  </si>
  <si>
    <t>Краља Александра 24</t>
  </si>
  <si>
    <t>030463412</t>
  </si>
  <si>
    <t>Никола Зец</t>
  </si>
  <si>
    <t>Кабинет председника општине</t>
  </si>
  <si>
    <t>062491880</t>
  </si>
  <si>
    <t>kler@opstinaboljevac.rs</t>
  </si>
  <si>
    <t>Зајечар</t>
  </si>
  <si>
    <t>Град Зајечар</t>
  </si>
  <si>
    <t>07189923</t>
  </si>
  <si>
    <t>101757838</t>
  </si>
  <si>
    <t>Трг ослобођења  1</t>
  </si>
  <si>
    <t>019/444-600</t>
  </si>
  <si>
    <t>Иван Живковић</t>
  </si>
  <si>
    <t>Начелнк одељења за обједињене јавне набавке и локални економски развој</t>
  </si>
  <si>
    <t>ivan.zivkovic@zajecar.info</t>
  </si>
  <si>
    <t>Књажевац</t>
  </si>
  <si>
    <t>Општина Књажевац</t>
  </si>
  <si>
    <t>07212674</t>
  </si>
  <si>
    <t>Милоша Обилића 1</t>
  </si>
  <si>
    <t>019733119</t>
  </si>
  <si>
    <t>Младен Радосављевић</t>
  </si>
  <si>
    <t>Директор ЈП Предузеће за развој, урбанизам и изградњу општине</t>
  </si>
  <si>
    <t>0648643337</t>
  </si>
  <si>
    <t>mladen.radosavljevic@razvoj.rs</t>
  </si>
  <si>
    <t>Сокобања</t>
  </si>
  <si>
    <t>Општина Сокобања</t>
  </si>
  <si>
    <t>07355815</t>
  </si>
  <si>
    <t>100880059</t>
  </si>
  <si>
    <t>18230</t>
  </si>
  <si>
    <t>Светог Саве 23</t>
  </si>
  <si>
    <t>018830155</t>
  </si>
  <si>
    <t>Ружица Јоцић</t>
  </si>
  <si>
    <t>саветник на пословимавођења инвестиција, одрживог развоја и заштите животне средине</t>
  </si>
  <si>
    <t>0648560788</t>
  </si>
  <si>
    <t>ruzica.jocic@opstinasokobanja.com</t>
  </si>
  <si>
    <t>Златиборски</t>
  </si>
  <si>
    <t>Ариље</t>
  </si>
  <si>
    <t>Општина Ариље</t>
  </si>
  <si>
    <t>07254628</t>
  </si>
  <si>
    <t>100493722</t>
  </si>
  <si>
    <t>Светог Ахилија 53</t>
  </si>
  <si>
    <t>0313150110</t>
  </si>
  <si>
    <t>Борис Сатарић</t>
  </si>
  <si>
    <t>Спец. Струковни инж. Грађ. Запослен у општинској управи</t>
  </si>
  <si>
    <t>0648497326</t>
  </si>
  <si>
    <t>boris.sataric@arilje.org.rs</t>
  </si>
  <si>
    <t>Бајина Башта</t>
  </si>
  <si>
    <t>Општина Бајина Башта</t>
  </si>
  <si>
    <t>07355866</t>
  </si>
  <si>
    <t>101960656</t>
  </si>
  <si>
    <t>Душана Вишића 28</t>
  </si>
  <si>
    <t>031865280</t>
  </si>
  <si>
    <t>Милан Злопорубовић</t>
  </si>
  <si>
    <t>0644573245</t>
  </si>
  <si>
    <t>milan.zloporubovic@gmail.com</t>
  </si>
  <si>
    <t>Косјерић</t>
  </si>
  <si>
    <t>Општина Косјерић</t>
  </si>
  <si>
    <t>07357826</t>
  </si>
  <si>
    <t>101090852</t>
  </si>
  <si>
    <t>Олге Грбић 10</t>
  </si>
  <si>
    <t>031781460</t>
  </si>
  <si>
    <t>Миломир Јовановић</t>
  </si>
  <si>
    <t>Руководилац одељења за урбанизам, изтрадњу, инспекцијске послове, комунално-стамбене и имовинско правне послове</t>
  </si>
  <si>
    <t>031781460
0608256210</t>
  </si>
  <si>
    <t>kosjeric.milomir@gmail.rs</t>
  </si>
  <si>
    <t>Нова Варош</t>
  </si>
  <si>
    <t>Општина Нова Варош</t>
  </si>
  <si>
    <t>07239017</t>
  </si>
  <si>
    <t>101067624</t>
  </si>
  <si>
    <t>31320</t>
  </si>
  <si>
    <t>Карађорђева 32</t>
  </si>
  <si>
    <t>03362140</t>
  </si>
  <si>
    <t>Маријана Ђокић</t>
  </si>
  <si>
    <t>0628894017</t>
  </si>
  <si>
    <t>opstina@novavaros.rs
marijana.danilovich@gmail.om</t>
  </si>
  <si>
    <t>Пожега</t>
  </si>
  <si>
    <t>Општина Пожега</t>
  </si>
  <si>
    <t>07158122</t>
  </si>
  <si>
    <t>100860638</t>
  </si>
  <si>
    <t>Трг слободе 9</t>
  </si>
  <si>
    <t>0313816401</t>
  </si>
  <si>
    <t>Ивана Инђић</t>
  </si>
  <si>
    <t>Руководилац одељења за привреду и локални економски развој</t>
  </si>
  <si>
    <t>069782022</t>
  </si>
  <si>
    <t>ler@pozega.ls.gov.rs</t>
  </si>
  <si>
    <t>Прибој</t>
  </si>
  <si>
    <t>Општина Прибој</t>
  </si>
  <si>
    <t>07158289</t>
  </si>
  <si>
    <t>101207254</t>
  </si>
  <si>
    <t>12.јануара 108</t>
  </si>
  <si>
    <t>0332452341</t>
  </si>
  <si>
    <t>Марко Јањушевић</t>
  </si>
  <si>
    <t>0642066826</t>
  </si>
  <si>
    <t>markojanjusevic@yahoo.com</t>
  </si>
  <si>
    <t>Пријепоље</t>
  </si>
  <si>
    <t>Општина Пријепоље</t>
  </si>
  <si>
    <t>06789919</t>
  </si>
  <si>
    <t>100809636</t>
  </si>
  <si>
    <t>Трг братства и јединства 1</t>
  </si>
  <si>
    <t>033712152</t>
  </si>
  <si>
    <t>Ремија Фетаховић</t>
  </si>
  <si>
    <t>0648560459</t>
  </si>
  <si>
    <t>enmen.opp@prijepolje.ls.gor.rs</t>
  </si>
  <si>
    <t>Сјеница</t>
  </si>
  <si>
    <t>Општина Сјеница</t>
  </si>
  <si>
    <t>Чајетина</t>
  </si>
  <si>
    <t>Општина Чајетина</t>
  </si>
  <si>
    <t>07353553</t>
  </si>
  <si>
    <t>101072148</t>
  </si>
  <si>
    <t>Александра Карађорђевића 28</t>
  </si>
  <si>
    <t>0313831151</t>
  </si>
  <si>
    <t>Душан Гаврић</t>
  </si>
  <si>
    <t>Саветник за послове процене утицаја на животну средину и праћење стања и заштита и унапређење животне средине</t>
  </si>
  <si>
    <t>0628861430</t>
  </si>
  <si>
    <t>gavric.dusan82@gmail.com</t>
  </si>
  <si>
    <t>Ужице</t>
  </si>
  <si>
    <t>Град Ужице</t>
  </si>
  <si>
    <t>07157983</t>
  </si>
  <si>
    <t>101503055</t>
  </si>
  <si>
    <t>Димитрија Туцовића 42</t>
  </si>
  <si>
    <t>031590142</t>
  </si>
  <si>
    <t>Војо Ђоковић</t>
  </si>
  <si>
    <t>0646404012</t>
  </si>
  <si>
    <t>vojo.djokovic@uzice.rs</t>
  </si>
  <si>
    <t>Моравички</t>
  </si>
  <si>
    <t>Горњи Милановац</t>
  </si>
  <si>
    <t>Општина Горњи Милановац</t>
  </si>
  <si>
    <t>07175221</t>
  </si>
  <si>
    <t>102156105</t>
  </si>
  <si>
    <t>Таковска 2</t>
  </si>
  <si>
    <t>0325150050</t>
  </si>
  <si>
    <t>Бојан Вељковић</t>
  </si>
  <si>
    <t>0641939468</t>
  </si>
  <si>
    <t>bojanveljovic00@gmail.com</t>
  </si>
  <si>
    <t>Ивањица</t>
  </si>
  <si>
    <t>Општина Ивањица</t>
  </si>
  <si>
    <t>07211142</t>
  </si>
  <si>
    <t>101886934</t>
  </si>
  <si>
    <t>Венијамина Маринковића 1</t>
  </si>
  <si>
    <t>0325150300</t>
  </si>
  <si>
    <t>Милка Капалановић</t>
  </si>
  <si>
    <t>Координатор за ЛЕР</t>
  </si>
  <si>
    <t>0648899471</t>
  </si>
  <si>
    <t>milka.kapalanovic@ivanjica.gov.rs</t>
  </si>
  <si>
    <t>Лучани</t>
  </si>
  <si>
    <t>Општина Лучани</t>
  </si>
  <si>
    <t>07175345</t>
  </si>
  <si>
    <t>101266617</t>
  </si>
  <si>
    <t>Југословенске армије 5</t>
  </si>
  <si>
    <t>0325150600</t>
  </si>
  <si>
    <t>Стеван Мијаиловић</t>
  </si>
  <si>
    <t>Послови заштите, спасавања и планирања одбране</t>
  </si>
  <si>
    <t>0640489248</t>
  </si>
  <si>
    <t>mijailovicstevan@gmail.rs</t>
  </si>
  <si>
    <t>Чачак</t>
  </si>
  <si>
    <t>Град Чачак</t>
  </si>
  <si>
    <t>07183046</t>
  </si>
  <si>
    <t>101296508</t>
  </si>
  <si>
    <t>Жупана Страцимира 2</t>
  </si>
  <si>
    <t>032309010</t>
  </si>
  <si>
    <t>Владимир Гојгић</t>
  </si>
  <si>
    <t>Начелник градске управе за ЛЕР</t>
  </si>
  <si>
    <t>032309019
0648643126</t>
  </si>
  <si>
    <t>vladimir.gojgic@cacak.org.rs</t>
  </si>
  <si>
    <t>Рашки</t>
  </si>
  <si>
    <t>Врњачка Бања</t>
  </si>
  <si>
    <t>Општина Врњачка Бања</t>
  </si>
  <si>
    <t>07175981</t>
  </si>
  <si>
    <t>100917981</t>
  </si>
  <si>
    <t>Крушевачка 17</t>
  </si>
  <si>
    <t>036611300</t>
  </si>
  <si>
    <t>Гордана Радичевић</t>
  </si>
  <si>
    <t>0698827711</t>
  </si>
  <si>
    <t>gordana.radicevic@vrnjackabanja.gov.rs</t>
  </si>
  <si>
    <t>Краљево</t>
  </si>
  <si>
    <t>Град Краљево</t>
  </si>
  <si>
    <t>07193807</t>
  </si>
  <si>
    <t>102675366</t>
  </si>
  <si>
    <t>Трг Јована Сарића 1</t>
  </si>
  <si>
    <t>036306024</t>
  </si>
  <si>
    <t>Мирјана Продановић</t>
  </si>
  <si>
    <t>Руководилац службе за управвљање пројектима и ЛЕР</t>
  </si>
  <si>
    <t>036306200
0648912235</t>
  </si>
  <si>
    <t>projektni.centar@gmail.com</t>
  </si>
  <si>
    <t>Нови Пазар</t>
  </si>
  <si>
    <t>Град Нови Пазар</t>
  </si>
  <si>
    <t>07192061</t>
  </si>
  <si>
    <t>104004496</t>
  </si>
  <si>
    <t>Селвер Икић</t>
  </si>
  <si>
    <t>062257327</t>
  </si>
  <si>
    <t>selver.ikic@gmail.com</t>
  </si>
  <si>
    <t>Рашка</t>
  </si>
  <si>
    <t>Општина Рашка</t>
  </si>
  <si>
    <t>07175485</t>
  </si>
  <si>
    <t>101609280</t>
  </si>
  <si>
    <t>Ибарска 2</t>
  </si>
  <si>
    <t>036736281</t>
  </si>
  <si>
    <t>Слободан Ристовић</t>
  </si>
  <si>
    <t>0365150244</t>
  </si>
  <si>
    <t>slobodan.ristovic@raska.gov.rs</t>
  </si>
  <si>
    <t>Тутин</t>
  </si>
  <si>
    <t>Општина Тутин</t>
  </si>
  <si>
    <t>07174892</t>
  </si>
  <si>
    <t>102842044</t>
  </si>
  <si>
    <t>Хусеин-бега Градашчевића 7</t>
  </si>
  <si>
    <t>020811123</t>
  </si>
  <si>
    <t>Алија Џуџевић</t>
  </si>
  <si>
    <t>Начелник одељења за привреду и ЛЕР</t>
  </si>
  <si>
    <t>0648357900</t>
  </si>
  <si>
    <t>alija.dzudzevic@gmail.com</t>
  </si>
  <si>
    <t>Расински</t>
  </si>
  <si>
    <t>Александровац</t>
  </si>
  <si>
    <t>Општина Александровац</t>
  </si>
  <si>
    <t>07194838</t>
  </si>
  <si>
    <t>100369374</t>
  </si>
  <si>
    <t>Јаше Петровића 26</t>
  </si>
  <si>
    <t>0373751029</t>
  </si>
  <si>
    <t>Милан Минић</t>
  </si>
  <si>
    <t>0373554560</t>
  </si>
  <si>
    <t>nacelnik@aleksandrovac.rs</t>
  </si>
  <si>
    <t>Брус</t>
  </si>
  <si>
    <t>Општина Брус</t>
  </si>
  <si>
    <t>07195133</t>
  </si>
  <si>
    <t>101139819</t>
  </si>
  <si>
    <t>Никола Збиљић</t>
  </si>
  <si>
    <t>Шеф одсека за друштвене делатности</t>
  </si>
  <si>
    <t>0373150171</t>
  </si>
  <si>
    <t>zbiljicnikola@gmail.com</t>
  </si>
  <si>
    <t>Варварин</t>
  </si>
  <si>
    <t>Општина Варварин</t>
  </si>
  <si>
    <t>07193114</t>
  </si>
  <si>
    <t>101146858</t>
  </si>
  <si>
    <t>Марина Мариновића 38</t>
  </si>
  <si>
    <t>037787171</t>
  </si>
  <si>
    <t>Александар Павић, дипл.правник</t>
  </si>
  <si>
    <t>Начелник одељења за ЛЕР, привреду, јавне набавке и урбанизам, грађевинарство и стамбено комуналне послове</t>
  </si>
  <si>
    <t>063692120</t>
  </si>
  <si>
    <t>ler.varvarin@gmail.com</t>
  </si>
  <si>
    <t>Крушевац</t>
  </si>
  <si>
    <t>Град Крушевац</t>
  </si>
  <si>
    <t>07194005</t>
  </si>
  <si>
    <t>100477835</t>
  </si>
  <si>
    <t>Газиместанска 1</t>
  </si>
  <si>
    <t>037414700</t>
  </si>
  <si>
    <t>Иван Парезановић</t>
  </si>
  <si>
    <t>Помоћник градоначелника за екологију, одрживи развој и енергетику</t>
  </si>
  <si>
    <t>037438208</t>
  </si>
  <si>
    <t>ivan.parezanovic@krusevac.rs</t>
  </si>
  <si>
    <t>Трстеник</t>
  </si>
  <si>
    <t>Општина Трстеник</t>
  </si>
  <si>
    <t>07175507</t>
  </si>
  <si>
    <t>101306665</t>
  </si>
  <si>
    <t>Кнегиње Милице 5</t>
  </si>
  <si>
    <t>0137711040
0137714333</t>
  </si>
  <si>
    <t>Милош Милетић</t>
  </si>
  <si>
    <t>Шеф одсека за урбанизам, грађевинарство, имовинско правне и стамбене послове</t>
  </si>
  <si>
    <t>069607312
0137714333</t>
  </si>
  <si>
    <t>milos.miletic@trstenik.rs</t>
  </si>
  <si>
    <t>Ћићевац</t>
  </si>
  <si>
    <t>Општина Ћићевац</t>
  </si>
  <si>
    <t>Нишавски</t>
  </si>
  <si>
    <t>Алексинац</t>
  </si>
  <si>
    <t>Општина Алексинац</t>
  </si>
  <si>
    <t>07173075</t>
  </si>
  <si>
    <t>100313169</t>
  </si>
  <si>
    <t>18220</t>
  </si>
  <si>
    <t>Књаза Милоша 169</t>
  </si>
  <si>
    <t>018809001</t>
  </si>
  <si>
    <t>Марина Солуновић</t>
  </si>
  <si>
    <t>Енергетски менаџер општине Алексинац</t>
  </si>
  <si>
    <t>0648990612</t>
  </si>
  <si>
    <t>solunovic.m59@gmail.com</t>
  </si>
  <si>
    <t>Гаџин Хан</t>
  </si>
  <si>
    <t>Општина Гаџин Хан</t>
  </si>
  <si>
    <t>Дољевац</t>
  </si>
  <si>
    <t>Општина Дољевац</t>
  </si>
  <si>
    <t>Мерошина</t>
  </si>
  <si>
    <t>Општина Мерошина</t>
  </si>
  <si>
    <t>07187068</t>
  </si>
  <si>
    <t>100758336</t>
  </si>
  <si>
    <t>Цара Лазара 17</t>
  </si>
  <si>
    <t>0184892034
0184892023</t>
  </si>
  <si>
    <t>Маја Милосављевић</t>
  </si>
  <si>
    <t>062217353</t>
  </si>
  <si>
    <t>maja.milosavljevic@merosina.org.rs</t>
  </si>
  <si>
    <t>Ражањ</t>
  </si>
  <si>
    <t>Општина Ражањ</t>
  </si>
  <si>
    <t>Сврљиг</t>
  </si>
  <si>
    <t>Општина Сврљиг</t>
  </si>
  <si>
    <t>Ниш</t>
  </si>
  <si>
    <t>Град Ниш</t>
  </si>
  <si>
    <t>100232752</t>
  </si>
  <si>
    <t>Николе Пашића 24</t>
  </si>
  <si>
    <t>018504411</t>
  </si>
  <si>
    <t>Иван Павловић</t>
  </si>
  <si>
    <t>Руководилац сектора за развојно планирање и управљање пројектима</t>
  </si>
  <si>
    <t>0648330260</t>
  </si>
  <si>
    <t>Ivan.pavlovic@gu.ni.rs</t>
  </si>
  <si>
    <t>Топлички</t>
  </si>
  <si>
    <t>Блаце</t>
  </si>
  <si>
    <t>Општина Блаце</t>
  </si>
  <si>
    <t>07203608</t>
  </si>
  <si>
    <t>100984785</t>
  </si>
  <si>
    <t>Карађорђева 4</t>
  </si>
  <si>
    <t>027371110</t>
  </si>
  <si>
    <t>Јасмина Лапчевић</t>
  </si>
  <si>
    <t>oublace@blace.org.rs</t>
  </si>
  <si>
    <t>Житорађа</t>
  </si>
  <si>
    <t>Општина Житорађа</t>
  </si>
  <si>
    <t>07215479</t>
  </si>
  <si>
    <t>Топлички херoји 53</t>
  </si>
  <si>
    <t>0278362211</t>
  </si>
  <si>
    <t>Куршумлија</t>
  </si>
  <si>
    <t>Општина Куршумлија</t>
  </si>
  <si>
    <t>07132727</t>
  </si>
  <si>
    <t>100622853</t>
  </si>
  <si>
    <t>Пролетерских бригада бб</t>
  </si>
  <si>
    <t>027381383</t>
  </si>
  <si>
    <t>Миљан Радосављевић</t>
  </si>
  <si>
    <t>0648159877</t>
  </si>
  <si>
    <t>nacelnik@kursumlija.org</t>
  </si>
  <si>
    <t>Прокупље</t>
  </si>
  <si>
    <t>Град Прокупље</t>
  </si>
  <si>
    <t>07107625</t>
  </si>
  <si>
    <t>100506227</t>
  </si>
  <si>
    <t>Никодија Стојановића 2</t>
  </si>
  <si>
    <t>027324040</t>
  </si>
  <si>
    <t>Марко Цвејић</t>
  </si>
  <si>
    <t>062313350</t>
  </si>
  <si>
    <t>mcvejic33@gmail.com</t>
  </si>
  <si>
    <t>Пиротски</t>
  </si>
  <si>
    <t>Бабушница</t>
  </si>
  <si>
    <t>Општина Бабушница</t>
  </si>
  <si>
    <t>07172788</t>
  </si>
  <si>
    <t>102145694</t>
  </si>
  <si>
    <t>Ратка Павловића 1</t>
  </si>
  <si>
    <t>010385112</t>
  </si>
  <si>
    <t>Владан Вељковић</t>
  </si>
  <si>
    <t>Координатор Канцеларије за локални економски развој и послови енергертске ефикасности</t>
  </si>
  <si>
    <t>0645983803</t>
  </si>
  <si>
    <t>vladan.veljkovic@babusnica.rs</t>
  </si>
  <si>
    <t>Бела Паланка</t>
  </si>
  <si>
    <t>Општина Бела Паланка</t>
  </si>
  <si>
    <t>07106564</t>
  </si>
  <si>
    <t>100822027</t>
  </si>
  <si>
    <t>Карађорђева 28</t>
  </si>
  <si>
    <t>018/855-023</t>
  </si>
  <si>
    <t>Драган Живковић</t>
  </si>
  <si>
    <t>Члан општинског већа за инфраструктуру</t>
  </si>
  <si>
    <t>sobelapalanka@belapalanka.org.rs</t>
  </si>
  <si>
    <t>Димитровград</t>
  </si>
  <si>
    <t>Општина Димитровград</t>
  </si>
  <si>
    <t>06867804</t>
  </si>
  <si>
    <t>101045378</t>
  </si>
  <si>
    <t>18320</t>
  </si>
  <si>
    <t>Балканска 2</t>
  </si>
  <si>
    <t>010361108</t>
  </si>
  <si>
    <t>Теодора Соколов</t>
  </si>
  <si>
    <t>Саветник за комунално-стамбену делатност</t>
  </si>
  <si>
    <t>0645668200</t>
  </si>
  <si>
    <t>sokolovteodora@yahoo.com</t>
  </si>
  <si>
    <t>Пирот</t>
  </si>
  <si>
    <t>Град Пирот</t>
  </si>
  <si>
    <t>07131674</t>
  </si>
  <si>
    <t>100386203</t>
  </si>
  <si>
    <t>Српских владара 82</t>
  </si>
  <si>
    <t>010305532</t>
  </si>
  <si>
    <t>Бојан Ивковић</t>
  </si>
  <si>
    <t>062217269
010305522</t>
  </si>
  <si>
    <t>bojan.ivkovic@pirot.rs</t>
  </si>
  <si>
    <t>Јабланички</t>
  </si>
  <si>
    <t>Бојник</t>
  </si>
  <si>
    <t>Општина Бојник</t>
  </si>
  <si>
    <t>07179120</t>
  </si>
  <si>
    <t>100371818</t>
  </si>
  <si>
    <t>16205</t>
  </si>
  <si>
    <t>Трг слободе 2-4</t>
  </si>
  <si>
    <t>0163105204</t>
  </si>
  <si>
    <t>Данило Кривокапић</t>
  </si>
  <si>
    <t>Шеф кабинета председника општине</t>
  </si>
  <si>
    <t>0638348873</t>
  </si>
  <si>
    <t>krivokapic.danilo@bojnik.ls.gov.rs</t>
  </si>
  <si>
    <t>Власотинце</t>
  </si>
  <si>
    <t>Општина Власотинце</t>
  </si>
  <si>
    <t>07179588</t>
  </si>
  <si>
    <t>101508258</t>
  </si>
  <si>
    <t>Трг ослобођења 12</t>
  </si>
  <si>
    <t>0163150388</t>
  </si>
  <si>
    <t>Владимир Коцић</t>
  </si>
  <si>
    <t>0163150377</t>
  </si>
  <si>
    <t>vladimir.k@vlasotince.org.rs</t>
  </si>
  <si>
    <t>Лебане</t>
  </si>
  <si>
    <t>Општина Лебане</t>
  </si>
  <si>
    <t>07226608</t>
  </si>
  <si>
    <t>102878648</t>
  </si>
  <si>
    <t>Цара Душана 116</t>
  </si>
  <si>
    <t>016843027</t>
  </si>
  <si>
    <t>Тања Богдановић</t>
  </si>
  <si>
    <t>Начелница општинске управе</t>
  </si>
  <si>
    <t>0606464709</t>
  </si>
  <si>
    <t>nacelnik"lebane.org.rs</t>
  </si>
  <si>
    <t>Лесковац</t>
  </si>
  <si>
    <t xml:space="preserve">Град Лесковац </t>
  </si>
  <si>
    <t>06856535</t>
  </si>
  <si>
    <t>100545518</t>
  </si>
  <si>
    <t>Пана Ђукића 9-11</t>
  </si>
  <si>
    <t>016200804</t>
  </si>
  <si>
    <t>Александра Стојилковић</t>
  </si>
  <si>
    <t>0648974101</t>
  </si>
  <si>
    <t>aleksandra.stojilkovic@gradleskovac.org</t>
  </si>
  <si>
    <t>Медвеђа</t>
  </si>
  <si>
    <t>Општина Медвеђа</t>
  </si>
  <si>
    <t>07178476</t>
  </si>
  <si>
    <t>102842930</t>
  </si>
  <si>
    <t>Краља Милана  48</t>
  </si>
  <si>
    <t>016891138</t>
  </si>
  <si>
    <t>Црна Трава</t>
  </si>
  <si>
    <t>Општина Црна Трава</t>
  </si>
  <si>
    <t>Пчињски</t>
  </si>
  <si>
    <t>Босилеград</t>
  </si>
  <si>
    <t>Општина Босилеград</t>
  </si>
  <si>
    <t>07197144</t>
  </si>
  <si>
    <t>100981381</t>
  </si>
  <si>
    <t>Георги Димитрова82</t>
  </si>
  <si>
    <t>017877006</t>
  </si>
  <si>
    <t>Игор Антимов</t>
  </si>
  <si>
    <t>Заменик начелника општинске управе</t>
  </si>
  <si>
    <t>0653667042</t>
  </si>
  <si>
    <t>iantimov@gmail.com</t>
  </si>
  <si>
    <t>Бујановац</t>
  </si>
  <si>
    <t>Општина Бујановац</t>
  </si>
  <si>
    <t>07337604</t>
  </si>
  <si>
    <t>100975591</t>
  </si>
  <si>
    <t>17 520</t>
  </si>
  <si>
    <t>Карађорђа Петровића 115</t>
  </si>
  <si>
    <t>017 654 517</t>
  </si>
  <si>
    <t>Фазила Аземовић</t>
  </si>
  <si>
    <t>Начелница Одељења за инвестиције и развој</t>
  </si>
  <si>
    <t>062 410 330</t>
  </si>
  <si>
    <t>fazila.kler@gmail.com</t>
  </si>
  <si>
    <t>Владичин Хан</t>
  </si>
  <si>
    <t>Општина Владичин Хан</t>
  </si>
  <si>
    <t>07222483</t>
  </si>
  <si>
    <t>100924833</t>
  </si>
  <si>
    <t>Светосавска 1</t>
  </si>
  <si>
    <t>017390501</t>
  </si>
  <si>
    <t>Владимир.костић</t>
  </si>
  <si>
    <t>Замениик председника општине</t>
  </si>
  <si>
    <t>0628012013</t>
  </si>
  <si>
    <t>kosticvladimir.kv@gmail.com</t>
  </si>
  <si>
    <t>Прешево</t>
  </si>
  <si>
    <t>Општина Прешево</t>
  </si>
  <si>
    <t>07178387</t>
  </si>
  <si>
    <t>102426522</t>
  </si>
  <si>
    <t xml:space="preserve">М.Титa 36 </t>
  </si>
  <si>
    <t>+381 17 715 1000</t>
  </si>
  <si>
    <t>Xhelal Hasani</t>
  </si>
  <si>
    <t>Руководилац Фонда за комуналне, грађевинске , стамбене послове и ЛЕР</t>
  </si>
  <si>
    <t>063374034</t>
  </si>
  <si>
    <t>Xh.hasani@presevo.rs</t>
  </si>
  <si>
    <t>Сурдулица</t>
  </si>
  <si>
    <t>Општина Сурдулица</t>
  </si>
  <si>
    <t>Трговиште</t>
  </si>
  <si>
    <t>Општина Трговиште</t>
  </si>
  <si>
    <t>07214324</t>
  </si>
  <si>
    <t>102756578</t>
  </si>
  <si>
    <t>Драган Крстић</t>
  </si>
  <si>
    <t>0648222546</t>
  </si>
  <si>
    <t>dskrstic@gmail.com</t>
  </si>
  <si>
    <t>Врање</t>
  </si>
  <si>
    <t>Град Врање</t>
  </si>
  <si>
    <t>07179715</t>
  </si>
  <si>
    <t>100548456</t>
  </si>
  <si>
    <t>Краља Милана 1</t>
  </si>
  <si>
    <t>017402300</t>
  </si>
  <si>
    <t>Данијела Бандовић</t>
  </si>
  <si>
    <t>Енергетски менаџер града Врања</t>
  </si>
  <si>
    <t>0642518951</t>
  </si>
  <si>
    <t>bandovicdanijela@gmail.com</t>
  </si>
  <si>
    <t>Косовски</t>
  </si>
  <si>
    <t>Глоговац</t>
  </si>
  <si>
    <t>Општина Глоговац</t>
  </si>
  <si>
    <t>Качаник</t>
  </si>
  <si>
    <t>Општина Качаник</t>
  </si>
  <si>
    <t>Косово Поље</t>
  </si>
  <si>
    <t>Општина Косово Поље</t>
  </si>
  <si>
    <t>Липљан</t>
  </si>
  <si>
    <t>Општина Липљан</t>
  </si>
  <si>
    <t>Обилић</t>
  </si>
  <si>
    <t>Општина Обилић</t>
  </si>
  <si>
    <t>Подујево</t>
  </si>
  <si>
    <t>Општина Подујево</t>
  </si>
  <si>
    <t>Приштина</t>
  </si>
  <si>
    <t>Град Приштина</t>
  </si>
  <si>
    <t>Урошевац</t>
  </si>
  <si>
    <t>Општина Урошевац</t>
  </si>
  <si>
    <t>Штимље</t>
  </si>
  <si>
    <t>Општина Штимље</t>
  </si>
  <si>
    <t>Штрпце</t>
  </si>
  <si>
    <t>Општина Штрпце</t>
  </si>
  <si>
    <t>Пећки</t>
  </si>
  <si>
    <t>Дечани</t>
  </si>
  <si>
    <t>Општина Дечани</t>
  </si>
  <si>
    <t>Ђаковица</t>
  </si>
  <si>
    <t>Општина Ђаковица</t>
  </si>
  <si>
    <t>Исток</t>
  </si>
  <si>
    <t>Општина Исток</t>
  </si>
  <si>
    <t>Клина</t>
  </si>
  <si>
    <t>Општина Клина</t>
  </si>
  <si>
    <t>Пећ</t>
  </si>
  <si>
    <t>Општина Пећ</t>
  </si>
  <si>
    <t>Призренски</t>
  </si>
  <si>
    <t>Ораховац</t>
  </si>
  <si>
    <t>Општина Ораховац</t>
  </si>
  <si>
    <t>Призрен</t>
  </si>
  <si>
    <t>Општина Призрен</t>
  </si>
  <si>
    <t>Сува Река</t>
  </si>
  <si>
    <t>Општина Сува Река</t>
  </si>
  <si>
    <t>Гора</t>
  </si>
  <si>
    <t>Општина Гора</t>
  </si>
  <si>
    <t>Косовско-митровачки</t>
  </si>
  <si>
    <t>Вучитрн</t>
  </si>
  <si>
    <t>Општина Вучитрн</t>
  </si>
  <si>
    <t>Зубин Поток</t>
  </si>
  <si>
    <t>Општина Зубин Поток</t>
  </si>
  <si>
    <t>Лепосавић</t>
  </si>
  <si>
    <t>Општина Лепосавић</t>
  </si>
  <si>
    <t>Србица</t>
  </si>
  <si>
    <t>Општина Србица</t>
  </si>
  <si>
    <t>Косовска Митровица</t>
  </si>
  <si>
    <t>Општина Косовска Митровица</t>
  </si>
  <si>
    <t>09024115</t>
  </si>
  <si>
    <t>Филипа Вишњића  55</t>
  </si>
  <si>
    <t>038425200</t>
  </si>
  <si>
    <t>Звечан</t>
  </si>
  <si>
    <t>Општина Звечан</t>
  </si>
  <si>
    <t>Косовско-поморавски</t>
  </si>
  <si>
    <t>Витина</t>
  </si>
  <si>
    <t>Општина Витина</t>
  </si>
  <si>
    <t>Гњилане</t>
  </si>
  <si>
    <t>Општина Гњилане</t>
  </si>
  <si>
    <t>09003738</t>
  </si>
  <si>
    <t>100055036</t>
  </si>
  <si>
    <t>028077311</t>
  </si>
  <si>
    <t>Косовска Каменица</t>
  </si>
  <si>
    <t>Општина Косовска Каменица</t>
  </si>
  <si>
    <t>Ново Брдо</t>
  </si>
  <si>
    <t>Општина Ново Брдо</t>
  </si>
  <si>
    <t xml:space="preserve"> </t>
  </si>
  <si>
    <t>Index</t>
  </si>
  <si>
    <t>Šifra UO</t>
  </si>
  <si>
    <t>Naziv UO</t>
  </si>
  <si>
    <t>Status</t>
  </si>
  <si>
    <t>Opis</t>
  </si>
  <si>
    <t>Primljena prijava</t>
  </si>
  <si>
    <t xml:space="preserve"> -</t>
  </si>
  <si>
    <t xml:space="preserve">Севернобачки </t>
  </si>
  <si>
    <t>Uneti podaci iz prijave u tabelu</t>
  </si>
  <si>
    <t xml:space="preserve">Средњобанатски </t>
  </si>
  <si>
    <t xml:space="preserve">Севернобанатски </t>
  </si>
  <si>
    <t xml:space="preserve">Јужнобанатски  </t>
  </si>
  <si>
    <t xml:space="preserve">Западнобачки  </t>
  </si>
  <si>
    <t xml:space="preserve">Јужнобачки  </t>
  </si>
  <si>
    <t xml:space="preserve">Сремски  </t>
  </si>
  <si>
    <t xml:space="preserve">Мачвански  </t>
  </si>
  <si>
    <t xml:space="preserve">Колубарски  </t>
  </si>
  <si>
    <t xml:space="preserve">Подунавски  </t>
  </si>
  <si>
    <t xml:space="preserve">Браничевски  </t>
  </si>
  <si>
    <t xml:space="preserve">Шумадијски  </t>
  </si>
  <si>
    <t xml:space="preserve">Поморавски  </t>
  </si>
  <si>
    <t xml:space="preserve">Борски  </t>
  </si>
  <si>
    <t xml:space="preserve">Зајечарски  </t>
  </si>
  <si>
    <t xml:space="preserve">Златиборски  </t>
  </si>
  <si>
    <t xml:space="preserve">Моравички  </t>
  </si>
  <si>
    <t xml:space="preserve">Рашки  </t>
  </si>
  <si>
    <t xml:space="preserve">Расински  </t>
  </si>
  <si>
    <t xml:space="preserve">Нишавски  </t>
  </si>
  <si>
    <t xml:space="preserve">Топлички  </t>
  </si>
  <si>
    <t xml:space="preserve">Пиротски  </t>
  </si>
  <si>
    <t xml:space="preserve">Јабланички  </t>
  </si>
  <si>
    <t xml:space="preserve">Пчињски  </t>
  </si>
  <si>
    <t xml:space="preserve">Косовски  </t>
  </si>
  <si>
    <t xml:space="preserve">Пећки  </t>
  </si>
  <si>
    <t xml:space="preserve">Призренски  </t>
  </si>
  <si>
    <t xml:space="preserve">Косовско-митровачки  </t>
  </si>
  <si>
    <t xml:space="preserve">Косовско-поморавски  </t>
  </si>
  <si>
    <t>У жутом пољу испод се налази текст који ће се одштампати у Изјави о начину финансирања Програма. Допунити и/или допунити и изменити текст тако да јасно показује начин на који ће ЈЛС обезбедити средства за финансирање удела у Програму. Проверити текст и целокупну изјаву у листу ”Print Prilog 2” пре него што се одштампа и потпише.</t>
  </si>
  <si>
    <t xml:space="preserve">Под пуном материјалном, кривичном и моралном одговорношћу изјављујем да ће удео јединице локалне самоуправе/градске општине бити обезбеђен  </t>
  </si>
  <si>
    <t>конкурисао/ла на Јавни позив за доделу средстава за финансирање програма енергетске санације породичних кућа и станова који спроводе јединице локалне самоуправе, као и градске општине, ЈП 1/25, распоређена је на следећи начин:</t>
  </si>
  <si>
    <t>а) да су средства субвенције за реализацију Програма енергетске санације породичних кућа и</t>
  </si>
  <si>
    <t xml:space="preserve"> станова, за који је</t>
  </si>
  <si>
    <t>3. Мере енергетске ефикасности</t>
  </si>
  <si>
    <t>Обавезујемо се да ће у оквиру јавног позива за субвенционисање појединачних пројеката енергетске санације породичних кућа и станова предмет финансирања бити све мере енергетске ефикасности наведене у поглављу I. Јавног позива.</t>
  </si>
  <si>
    <t xml:space="preserve">4. Документација приложена уз пријаву </t>
  </si>
  <si>
    <t>4.1</t>
  </si>
  <si>
    <t>4.2</t>
  </si>
  <si>
    <t>4.3</t>
  </si>
  <si>
    <t>Адриан Сатмари</t>
  </si>
  <si>
    <t>024/715899</t>
  </si>
  <si>
    <t>adrian.szatmari@btopola.org.rs</t>
  </si>
  <si>
    <t>Марко Лазић</t>
  </si>
  <si>
    <t>024/730-010</t>
  </si>
  <si>
    <t>ou.maliidos@gmail.com</t>
  </si>
  <si>
    <t xml:space="preserve">Стеван Бакић </t>
  </si>
  <si>
    <t>024/636-130</t>
  </si>
  <si>
    <t>mayor@subotica.rs</t>
  </si>
  <si>
    <t>Митар Вучуревић</t>
  </si>
  <si>
    <t>023/3821-306</t>
  </si>
  <si>
    <t>zitiste.predsednik@gmail.com</t>
  </si>
  <si>
    <t>Симо Салапура</t>
  </si>
  <si>
    <t>023/3150-200</t>
  </si>
  <si>
    <t>simo.salapura@grad.zrenjanin.rs</t>
  </si>
  <si>
    <t>Владимир Бракус</t>
  </si>
  <si>
    <t>023/815-030</t>
  </si>
  <si>
    <t>predsednik@novacrnja.rs</t>
  </si>
  <si>
    <t>Саша Максимовић</t>
  </si>
  <si>
    <t>023/771-135</t>
  </si>
  <si>
    <t>sasa.maksimovic@novibecej.rs</t>
  </si>
  <si>
    <t>Небојша Мељанац</t>
  </si>
  <si>
    <t>023/3150-710</t>
  </si>
  <si>
    <t>predsednik@secanj.ls.gov.rs</t>
  </si>
  <si>
    <t>Золтан Билицки</t>
  </si>
  <si>
    <t>024/851-986</t>
  </si>
  <si>
    <t>predsednik@ada.org.rs</t>
  </si>
  <si>
    <t>Роберт Фејстамер</t>
  </si>
  <si>
    <t>024/4873-212</t>
  </si>
  <si>
    <t>predsednik@kanjiza.rs</t>
  </si>
  <si>
    <t>Никола Лукач</t>
  </si>
  <si>
    <t>0230/410-105</t>
  </si>
  <si>
    <t>gradonacelnik@kikinda.org.rs</t>
  </si>
  <si>
    <t>др Радован Уверић</t>
  </si>
  <si>
    <t>0230/82-055 лок. 117</t>
  </si>
  <si>
    <t>radovan.uveric@noviknezevac.rs</t>
  </si>
  <si>
    <t>Рудолф Цегледи</t>
  </si>
  <si>
    <t>024/655-411</t>
  </si>
  <si>
    <t>rudolf.cegledi@zenta-senta.co.rs</t>
  </si>
  <si>
    <t>Стана Ђембер</t>
  </si>
  <si>
    <t>0230/471-000</t>
  </si>
  <si>
    <t>stanadjember@gmail.com</t>
  </si>
  <si>
    <t>Зорана Братић</t>
  </si>
  <si>
    <t>013/642-105</t>
  </si>
  <si>
    <t>predsednik@alibunar.org.rs</t>
  </si>
  <si>
    <t>Виолета Симић</t>
  </si>
  <si>
    <t>013/853-326</t>
  </si>
  <si>
    <t>kabinetbc@mobilpro.rs</t>
  </si>
  <si>
    <t>Драгана Митровић</t>
  </si>
  <si>
    <t>013/800-555</t>
  </si>
  <si>
    <t>gradonacelnik@vrsac.org.rs</t>
  </si>
  <si>
    <t>Јарослав Хрубик</t>
  </si>
  <si>
    <t>013/661-122</t>
  </si>
  <si>
    <t>kabinet@kovacica.ls.gov.rs</t>
  </si>
  <si>
    <t>Сања Петровић</t>
  </si>
  <si>
    <t>013/742-114</t>
  </si>
  <si>
    <t>predsednik@kovin.org.rs</t>
  </si>
  <si>
    <t>Милош Марков</t>
  </si>
  <si>
    <t>013/681-091</t>
  </si>
  <si>
    <t>kabinet@opovo.org.rs</t>
  </si>
  <si>
    <t xml:space="preserve">Александар Стевановић </t>
  </si>
  <si>
    <t>013/346-393</t>
  </si>
  <si>
    <t>aleksandar.stevanovic@pancevo.rs</t>
  </si>
  <si>
    <t>Јован Репац</t>
  </si>
  <si>
    <t>013/861-033</t>
  </si>
  <si>
    <t>office@plandiste-opstina.rs</t>
  </si>
  <si>
    <t>Дубравка Кораћ</t>
  </si>
  <si>
    <t>025/773-131</t>
  </si>
  <si>
    <t>kabinet@soapatin.org</t>
  </si>
  <si>
    <t>Дамјан Миљанић</t>
  </si>
  <si>
    <t>025/722-220</t>
  </si>
  <si>
    <t>kabinetpredsednika@kula.rs</t>
  </si>
  <si>
    <t>Горан Николић</t>
  </si>
  <si>
    <t>025/466-088</t>
  </si>
  <si>
    <t>predsednik.opstine@odzaci.rs</t>
  </si>
  <si>
    <t>Антонио Ратковић</t>
  </si>
  <si>
    <t>025/468-133</t>
  </si>
  <si>
    <t>gradonacelnik@sombor.rs</t>
  </si>
  <si>
    <t>Стева Панић</t>
  </si>
  <si>
    <t>021/6070-075</t>
  </si>
  <si>
    <t>predsednik@bac.rs</t>
  </si>
  <si>
    <t>Бранислав Шушница</t>
  </si>
  <si>
    <t>021/210-1192</t>
  </si>
  <si>
    <t>predsednikopstine@backapalanka.org.rs</t>
  </si>
  <si>
    <t>Јасна Шпрох</t>
  </si>
  <si>
    <t>021/228-0378</t>
  </si>
  <si>
    <t>opstina@backipetrovac.rs</t>
  </si>
  <si>
    <t>Биљана Јанковић</t>
  </si>
  <si>
    <t>021/870-536</t>
  </si>
  <si>
    <t>biljana.jankovic@beocin.ls.gov.rs</t>
  </si>
  <si>
    <t>Вук Радојевић</t>
  </si>
  <si>
    <t>021/6811-815</t>
  </si>
  <si>
    <t>predsednik@becej.rs</t>
  </si>
  <si>
    <t>Урош Радановић</t>
  </si>
  <si>
    <t>021/210-2288</t>
  </si>
  <si>
    <t>predsednik@zabalj.ls.gov.rs</t>
  </si>
  <si>
    <t>Радивој Дебељачки</t>
  </si>
  <si>
    <t>021/731-077</t>
  </si>
  <si>
    <t>srbobran_sekretarica@eunet.rs</t>
  </si>
  <si>
    <t>Алексанадар Саша Стојкечић</t>
  </si>
  <si>
    <t>021/685-3000</t>
  </si>
  <si>
    <t>kabinet@sremskikarlovci.rs</t>
  </si>
  <si>
    <t>Младен Зец</t>
  </si>
  <si>
    <t>021/843-066</t>
  </si>
  <si>
    <t>predsednik@temerin.rs</t>
  </si>
  <si>
    <t>Драган Божић</t>
  </si>
  <si>
    <t>021/2961-165</t>
  </si>
  <si>
    <t>dragan.bozic@opstinatitel.rs</t>
  </si>
  <si>
    <t>Предраг Ројевић</t>
  </si>
  <si>
    <t>021/795-4064</t>
  </si>
  <si>
    <t>predrag.rojevic@vrbas.net</t>
  </si>
  <si>
    <t>Милан Ђурић</t>
  </si>
  <si>
    <t>021/529-270</t>
  </si>
  <si>
    <t>milan.djuric@novisad.rs</t>
  </si>
  <si>
    <t>Владимир Гак</t>
  </si>
  <si>
    <t>022/561-311</t>
  </si>
  <si>
    <t>vladimir.gak@indjija.rs</t>
  </si>
  <si>
    <t>Тихомир Стојаковић</t>
  </si>
  <si>
    <t>022/400-600</t>
  </si>
  <si>
    <t>tihomir.stojakovic@gmail.com</t>
  </si>
  <si>
    <t>Синиша Ђокић</t>
  </si>
  <si>
    <t>022/400-740</t>
  </si>
  <si>
    <t>predsednik@pecinci.org</t>
  </si>
  <si>
    <t>Александра Ћирић</t>
  </si>
  <si>
    <t>022/478-314</t>
  </si>
  <si>
    <t>predopruma@ruma.rs</t>
  </si>
  <si>
    <t>Светлана Миловановић</t>
  </si>
  <si>
    <t>022/610-572</t>
  </si>
  <si>
    <t>gradonacelniksm@gmail.com</t>
  </si>
  <si>
    <t>Ђорђе Радиновић</t>
  </si>
  <si>
    <t>022/310-170, локал 151</t>
  </si>
  <si>
    <t>djordje.radinovic@starapazova.rs</t>
  </si>
  <si>
    <t>Зоран Семеновић</t>
  </si>
  <si>
    <t>022/712-544</t>
  </si>
  <si>
    <t>kabinetsid@mts.rs</t>
  </si>
  <si>
    <t>Милан Дамњановић</t>
  </si>
  <si>
    <t>015/778-6126</t>
  </si>
  <si>
    <t>predsednik@bogatic.rs</t>
  </si>
  <si>
    <t>Горан Зарић</t>
  </si>
  <si>
    <t>015/513-137</t>
  </si>
  <si>
    <t>predsednikopstine@vladimirci.org.rs</t>
  </si>
  <si>
    <t>Душан Илинчић</t>
  </si>
  <si>
    <t>015/556-322</t>
  </si>
  <si>
    <t>pred_koc@ptt.rs</t>
  </si>
  <si>
    <t>Иван Исаиловић</t>
  </si>
  <si>
    <t>015/581-101</t>
  </si>
  <si>
    <t>predsednik@krupanj.org.rs</t>
  </si>
  <si>
    <t>Видоје Петровић</t>
  </si>
  <si>
    <t>015/879-206</t>
  </si>
  <si>
    <t>gradonacelnik@loznica.rs</t>
  </si>
  <si>
    <t>Милан Јовановић</t>
  </si>
  <si>
    <t>015/561-411</t>
  </si>
  <si>
    <t>predsednik@ljubovija.rs</t>
  </si>
  <si>
    <t>Зоран Јевтић</t>
  </si>
  <si>
    <t>015/471-300</t>
  </si>
  <si>
    <t>opstinamalizvornik@gmail.com</t>
  </si>
  <si>
    <t>Александар Пајић</t>
  </si>
  <si>
    <t>015/347-177</t>
  </si>
  <si>
    <t>gradonacelnik@sabac.org</t>
  </si>
  <si>
    <t>Лазар Гојковић</t>
  </si>
  <si>
    <t>014/294-882</t>
  </si>
  <si>
    <t>gradonacelnik@valjevo.org.rs</t>
  </si>
  <si>
    <t>Андрија Живковић</t>
  </si>
  <si>
    <t>014/3133-109</t>
  </si>
  <si>
    <t>opstinalajkovac@gmail.com</t>
  </si>
  <si>
    <t>Драган Лазаревић</t>
  </si>
  <si>
    <t>014/3445-044</t>
  </si>
  <si>
    <t>predsednik@ljig.rs</t>
  </si>
  <si>
    <t>Бобан Јанковић</t>
  </si>
  <si>
    <t>014/3422-270</t>
  </si>
  <si>
    <t>predsednik@mionica.rs</t>
  </si>
  <si>
    <t>Никола Томић</t>
  </si>
  <si>
    <t>014/451-158</t>
  </si>
  <si>
    <t>kabinet.predsednik@osecina.com</t>
  </si>
  <si>
    <t>Дарко Глишић</t>
  </si>
  <si>
    <t>014/411-622</t>
  </si>
  <si>
    <t>predsednik@opstinaub.org.rs</t>
  </si>
  <si>
    <t>Игор Матковић</t>
  </si>
  <si>
    <t>026/516-206</t>
  </si>
  <si>
    <t>predsednik@velikaplana.rs</t>
  </si>
  <si>
    <t>Јован Беч</t>
  </si>
  <si>
    <t>026/4621-907</t>
  </si>
  <si>
    <t>kabinet@smederevo.ls.gov.rs</t>
  </si>
  <si>
    <t>Никола Вучен</t>
  </si>
  <si>
    <t>026/316-001</t>
  </si>
  <si>
    <t>sp.predsednistvo@gmail.com</t>
  </si>
  <si>
    <t>Драган Милић</t>
  </si>
  <si>
    <t>012/662-120</t>
  </si>
  <si>
    <t>office@velikogradiste.rs</t>
  </si>
  <si>
    <t>Небојша Мијовић</t>
  </si>
  <si>
    <t>012/678-128</t>
  </si>
  <si>
    <t>predsednik@golubac.org.rs</t>
  </si>
  <si>
    <t>Jovan Lukić</t>
  </si>
  <si>
    <t>012/250-130</t>
  </si>
  <si>
    <t>jovan.lukic976@gmail.com</t>
  </si>
  <si>
    <t>Сафет Павловић</t>
  </si>
  <si>
    <t>012/7643-153</t>
  </si>
  <si>
    <t>zagubica@opstinazagubica.rs</t>
  </si>
  <si>
    <t>Иван Рајичић</t>
  </si>
  <si>
    <t>012/852-141</t>
  </si>
  <si>
    <t>rajke87@gmail.com</t>
  </si>
  <si>
    <t>Малиша Антонијевић</t>
  </si>
  <si>
    <t>012/7160-848</t>
  </si>
  <si>
    <t>predsednik@opstinamalocrnice.rs</t>
  </si>
  <si>
    <t>Душко Нединић</t>
  </si>
  <si>
    <t>012/331- 280</t>
  </si>
  <si>
    <t>pr@petrovacnamlavi.rs</t>
  </si>
  <si>
    <t>Саша Павловић</t>
  </si>
  <si>
    <t>012/539-601</t>
  </si>
  <si>
    <t>sasa.pavlovic@pozarevac.rs</t>
  </si>
  <si>
    <t>Бојан Радовић</t>
  </si>
  <si>
    <t>034/711-722</t>
  </si>
  <si>
    <t>kabinet@arandjelovac.rs</t>
  </si>
  <si>
    <t>Здравко Младеновић</t>
  </si>
  <si>
    <t>034/684-2118</t>
  </si>
  <si>
    <t>predsednik@sobatocina.org.rs</t>
  </si>
  <si>
    <t>Срећко Илић</t>
  </si>
  <si>
    <t>034/510-109</t>
  </si>
  <si>
    <t>predsednik@knic.rs</t>
  </si>
  <si>
    <t>Никола Дашић</t>
  </si>
  <si>
    <t>034/306-106</t>
  </si>
  <si>
    <t>gradonacelnik@kg.org.rs</t>
  </si>
  <si>
    <t>Ненад Савковић</t>
  </si>
  <si>
    <t>034/751-001</t>
  </si>
  <si>
    <t>predsednik.opstine@raca.rs</t>
  </si>
  <si>
    <t>Владимир Радојковић</t>
  </si>
  <si>
    <t>034/6811-017</t>
  </si>
  <si>
    <t>predsednik@topola.com</t>
  </si>
  <si>
    <t>Бобан Миличић</t>
  </si>
  <si>
    <t>034/853-159</t>
  </si>
  <si>
    <t>office@lapovo.ls.gov.rs</t>
  </si>
  <si>
    <t>Златко Марјановић</t>
  </si>
  <si>
    <t>035/611-117</t>
  </si>
  <si>
    <t>opstina@despotovac.rs</t>
  </si>
  <si>
    <t>Владимир Милићевић</t>
  </si>
  <si>
    <t>035/563-007</t>
  </si>
  <si>
    <t>vladimir_milicevic@paracin.rs</t>
  </si>
  <si>
    <t>Александар Ђорђевић</t>
  </si>
  <si>
    <t>035/8411-004</t>
  </si>
  <si>
    <t>predsedniksorekovac@gmail.com</t>
  </si>
  <si>
    <t>Ратко Стевановић</t>
  </si>
  <si>
    <t>035/81-50-501</t>
  </si>
  <si>
    <t>gradjagodina@jagodina.org.rs</t>
  </si>
  <si>
    <t>Предраг Милановић</t>
  </si>
  <si>
    <t>035/312-010</t>
  </si>
  <si>
    <t>predsednik@svilajnac.rs</t>
  </si>
  <si>
    <t>Јовица Антић</t>
  </si>
  <si>
    <t>035/8150-907</t>
  </si>
  <si>
    <t>jovica.antic@cuprija.rs</t>
  </si>
  <si>
    <t>Александар Миликић</t>
  </si>
  <si>
    <t>030/423-980</t>
  </si>
  <si>
    <t>gradonacelnik@bor.rs</t>
  </si>
  <si>
    <t>Саша Николић</t>
  </si>
  <si>
    <t>019/808-066</t>
  </si>
  <si>
    <t>kabinet@kladovo.org.rs</t>
  </si>
  <si>
    <t>Драган Поповић</t>
  </si>
  <si>
    <t>030/583-106</t>
  </si>
  <si>
    <t>predsednik@opstinamajdanpek.rs</t>
  </si>
  <si>
    <t>Владимир Величковић</t>
  </si>
  <si>
    <t>019/542-014</t>
  </si>
  <si>
    <t>predsednik.opstine@negotin.rs</t>
  </si>
  <si>
    <t>др Небојша Марјановић</t>
  </si>
  <si>
    <t>030/463-412</t>
  </si>
  <si>
    <t>predsednik@opstinaboljevac.rs</t>
  </si>
  <si>
    <t>Бошко Ничић</t>
  </si>
  <si>
    <t>019/444-658</t>
  </si>
  <si>
    <t>bosko.nicic@zajecar.info</t>
  </si>
  <si>
    <t>Милан Ђокић</t>
  </si>
  <si>
    <t>019/733-119</t>
  </si>
  <si>
    <t>milan.djokic@knjazevac.rs</t>
  </si>
  <si>
    <t>Миодраг Николић</t>
  </si>
  <si>
    <t>018/830-155</t>
  </si>
  <si>
    <t>predsednik@opstinasokobanja.com</t>
  </si>
  <si>
    <t>Предраг Маслар</t>
  </si>
  <si>
    <t>031/3150-111</t>
  </si>
  <si>
    <t>predsednik@arilje.org.rs</t>
  </si>
  <si>
    <t>Весна Ђурић</t>
  </si>
  <si>
    <t>031/865-280</t>
  </si>
  <si>
    <t>predsednica@bajinabasta.rs</t>
  </si>
  <si>
    <t>Жарко Ђокић</t>
  </si>
  <si>
    <t>031/781-460</t>
  </si>
  <si>
    <t>predsednik@kosjeric.rs</t>
  </si>
  <si>
    <t>Радосав Васиљевић</t>
  </si>
  <si>
    <t>033/621-40</t>
  </si>
  <si>
    <t>opstina@novavaros.rs</t>
  </si>
  <si>
    <t>Ђорђе Никитовић</t>
  </si>
  <si>
    <t>031/381-6401</t>
  </si>
  <si>
    <t>predsednik@pozega.ls.gov.rs</t>
  </si>
  <si>
    <t>Лазар Рвовић</t>
  </si>
  <si>
    <t>033/244-5648</t>
  </si>
  <si>
    <t>predsednik@priboj.rs</t>
  </si>
  <si>
    <t>Драго Попадић</t>
  </si>
  <si>
    <t>033/712-152</t>
  </si>
  <si>
    <t>predsednik@prijepolje.ls.gov.rs</t>
  </si>
  <si>
    <t>Муниб Мујагић</t>
  </si>
  <si>
    <t>020/741-278</t>
  </si>
  <si>
    <t>munib.mujagic@sjenica.rs</t>
  </si>
  <si>
    <t>Милан Стаматовић</t>
  </si>
  <si>
    <t>031/3831-250</t>
  </si>
  <si>
    <t>predsednik@cajetina.org.rs</t>
  </si>
  <si>
    <t>Др Јелена Раковић Радивојевић</t>
  </si>
  <si>
    <t>031/590-142</t>
  </si>
  <si>
    <t>gradonacelnik@uzice.rs</t>
  </si>
  <si>
    <t>Дејан Ковачевић</t>
  </si>
  <si>
    <t>032/515 0042</t>
  </si>
  <si>
    <t>predsednik@gornjimilanovac.ls.gov.rs</t>
  </si>
  <si>
    <t>Момчило Митровић</t>
  </si>
  <si>
    <t>032/515-0301</t>
  </si>
  <si>
    <t>momcilo.mitrovic@ivanjica.gov.rs</t>
  </si>
  <si>
    <t>Миливоје Доловић</t>
  </si>
  <si>
    <t>032/515-0600</t>
  </si>
  <si>
    <t>predsednik@lucani.rs</t>
  </si>
  <si>
    <t>Милун Тодоровић</t>
  </si>
  <si>
    <t>032/309-010</t>
  </si>
  <si>
    <t>gradonacelnik@cacak.org.rs</t>
  </si>
  <si>
    <t>Бобан Ђуровић</t>
  </si>
  <si>
    <t>036/612-627</t>
  </si>
  <si>
    <t>predsednik@vrnjackabanja.gov.rs</t>
  </si>
  <si>
    <t xml:space="preserve"> др Предраг Терзић</t>
  </si>
  <si>
    <t>036/306-024</t>
  </si>
  <si>
    <t>gradonacelnik@kraljevo.org</t>
  </si>
  <si>
    <t>Нихат Бишевац</t>
  </si>
  <si>
    <t>020/515-1308</t>
  </si>
  <si>
    <t>nihat.bisevac@novipazar.org.rs</t>
  </si>
  <si>
    <t>Немања Поповић</t>
  </si>
  <si>
    <t>036/738-050</t>
  </si>
  <si>
    <t>nemanja.popovic@raska.gov.rs</t>
  </si>
  <si>
    <t>Салих Хот</t>
  </si>
  <si>
    <t>020/811-111</t>
  </si>
  <si>
    <t>opstina@tutin.rs</t>
  </si>
  <si>
    <t>Мирко Михајловић</t>
  </si>
  <si>
    <t>037/3552-275</t>
  </si>
  <si>
    <t>kabinet@aleksandrovac.rs</t>
  </si>
  <si>
    <t>Валентина Милосављевић</t>
  </si>
  <si>
    <t>037/315-0101</t>
  </si>
  <si>
    <t>predopstinebrus@mts.rs</t>
  </si>
  <si>
    <t>Виолета Лутовац Ђурђевић</t>
  </si>
  <si>
    <t>037/787-171</t>
  </si>
  <si>
    <t>kabinet@varvarin.ls.gov.rs</t>
  </si>
  <si>
    <t>Јасмина Палуровић</t>
  </si>
  <si>
    <t>037/414-740</t>
  </si>
  <si>
    <t>palurovic.jasmina@krusevac.rs</t>
  </si>
  <si>
    <t>Милена Турк</t>
  </si>
  <si>
    <t>037/711-040</t>
  </si>
  <si>
    <t>kabinet.ts@trstenik.rs</t>
  </si>
  <si>
    <t>Мирјана Кркић</t>
  </si>
  <si>
    <t>037/811-260</t>
  </si>
  <si>
    <t>kabinet@cicevac.ls.gov.rs</t>
  </si>
  <si>
    <t>Далибор Радичевић</t>
  </si>
  <si>
    <t>018/809-002</t>
  </si>
  <si>
    <t>predsednik@aleksinac.org</t>
  </si>
  <si>
    <t>Милисав Филиповић</t>
  </si>
  <si>
    <t>018/850-112</t>
  </si>
  <si>
    <t>mica.filipovic1972nis@gmail.com</t>
  </si>
  <si>
    <t>Горан Љубић</t>
  </si>
  <si>
    <t>018/4810-054</t>
  </si>
  <si>
    <t>predsedenik@opstinadoljevac.rs</t>
  </si>
  <si>
    <t>Саша Јовановић</t>
  </si>
  <si>
    <t>018/4892-034</t>
  </si>
  <si>
    <t>predsednik@merosina.org.rs</t>
  </si>
  <si>
    <t>Добрица Стојковић</t>
  </si>
  <si>
    <t>037/3841-217</t>
  </si>
  <si>
    <t>kabinetpredsednikaopstine@razanj.org</t>
  </si>
  <si>
    <t>Мирослав Марковић</t>
  </si>
  <si>
    <t>018/821-018</t>
  </si>
  <si>
    <t>miroslavmarkovic018@gmail.com</t>
  </si>
  <si>
    <t>Драгана Сотировски</t>
  </si>
  <si>
    <t>018/504-411</t>
  </si>
  <si>
    <t>Gradonacelnica.Nisa@ni.rs</t>
  </si>
  <si>
    <t>Иван Бургић</t>
  </si>
  <si>
    <t>027/371-110</t>
  </si>
  <si>
    <t>predsednik@blace.org.rs</t>
  </si>
  <si>
    <t>Иван Станојевић</t>
  </si>
  <si>
    <t>027/8362-004</t>
  </si>
  <si>
    <t>predsednik@zitoradja.org</t>
  </si>
  <si>
    <t>Војимир Чарапић</t>
  </si>
  <si>
    <t>027/381-383</t>
  </si>
  <si>
    <t>predsednik@kursumlija.ls.gov.rs</t>
  </si>
  <si>
    <t>Милан Аранђеловић</t>
  </si>
  <si>
    <t>027/323-936</t>
  </si>
  <si>
    <t>kabinet@prokuplje.org.rs</t>
  </si>
  <si>
    <t>Ивана Стојичић</t>
  </si>
  <si>
    <t>010/385-112</t>
  </si>
  <si>
    <t>kabinet@babusnica.rs</t>
  </si>
  <si>
    <t>Горан Миљковић</t>
  </si>
  <si>
    <t>predsednik@belapalanka.org.rs</t>
  </si>
  <si>
    <t>Владица Димитров</t>
  </si>
  <si>
    <t>010/361-100</t>
  </si>
  <si>
    <t>predsednik@dimitrovgrad.rs</t>
  </si>
  <si>
    <t>Владан Васић</t>
  </si>
  <si>
    <t>010/305-532</t>
  </si>
  <si>
    <t>kabinet@pirot.rs</t>
  </si>
  <si>
    <t>Небојша Ненадовић</t>
  </si>
  <si>
    <t>016/315-0207</t>
  </si>
  <si>
    <t>predsednik@bojnik.rs</t>
  </si>
  <si>
    <t>Братислав Петровић</t>
  </si>
  <si>
    <t>016/875-216</t>
  </si>
  <si>
    <t>predsednik@vlasotince.rs</t>
  </si>
  <si>
    <t>Иван Богдановић</t>
  </si>
  <si>
    <t>016/843-083</t>
  </si>
  <si>
    <t>predsednik@lebane.org.rs</t>
  </si>
  <si>
    <t>Горан Цветановић</t>
  </si>
  <si>
    <t>016/200-804</t>
  </si>
  <si>
    <t>gradonacelnik@gradleskovac.org</t>
  </si>
  <si>
    <t>Драган Кулић</t>
  </si>
  <si>
    <t>016/891-138</t>
  </si>
  <si>
    <t>kabinet.predsednika@medvedja.ls.gov.rs</t>
  </si>
  <si>
    <t>Славољуб Благојевић</t>
  </si>
  <si>
    <t>016/811-118</t>
  </si>
  <si>
    <t>predsednik@opstinacrnatrava.org.rs</t>
  </si>
  <si>
    <t>Владимир Захаријев</t>
  </si>
  <si>
    <t>017/877-167</t>
  </si>
  <si>
    <t>opstina.bosilegrad@gmail.com</t>
  </si>
  <si>
    <t>Нагип Арифи</t>
  </si>
  <si>
    <t>017/851-013</t>
  </si>
  <si>
    <t>nagiparifi@yahoo.com</t>
  </si>
  <si>
    <t>Горан Младеновић</t>
  </si>
  <si>
    <t>017/390-518</t>
  </si>
  <si>
    <t>predsednikopstine@vladicinhan.org.rs</t>
  </si>
  <si>
    <t>Shqiprim Arifi</t>
  </si>
  <si>
    <t>017/7151-000</t>
  </si>
  <si>
    <t>s.arifi@presevo.rs</t>
  </si>
  <si>
    <t>Александра Поповић</t>
  </si>
  <si>
    <t>017/825-270</t>
  </si>
  <si>
    <t>aleksandra.popovic@surdulica.ls.gov.rs</t>
  </si>
  <si>
    <t>Ненад Крстић</t>
  </si>
  <si>
    <t>017/452-207</t>
  </si>
  <si>
    <t>kabinetpredsednika@trgoviste.rs</t>
  </si>
  <si>
    <t>др Слободан Миленковић</t>
  </si>
  <si>
    <t>017/402-302</t>
  </si>
  <si>
    <t>gradonacelnik@vranje.org.rs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</si>
</sst>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0000000"/>
    <numFmt numFmtId="165" formatCode="000000000"/>
    <numFmt numFmtId="167" formatCode="_(* #,##0_);_(* \(#,##0\);_(* &quot;-&quot;??_);_(@_)"/>
    <numFmt numFmtId="168" formatCode="d\.m\.yyyy;@"/>
  </numFmts>
  <fonts count="48">
    <font>
      <sz val="11"/>
      <name val="Calibri"/>
    </font>
    <font>
      <sz val="12"/>
      <color theme="1"/>
      <name val="Aptos Narrow"/>
      <family val="2"/>
      <scheme val="minor"/>
    </font>
    <font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Times New Roman"/>
      <family val="1"/>
    </font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8"/>
      <color rgb="FFFFFFFF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223962"/>
      <name val="Calibri"/>
      <family val="2"/>
    </font>
    <font>
      <sz val="12"/>
      <color rgb="FF000000"/>
      <name val="Calibri (Body)"/>
    </font>
    <font>
      <sz val="11"/>
      <color rgb="FF000000"/>
      <name val="Calibri (Body)"/>
    </font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scheme val="minor"/>
    </font>
    <font>
      <u/>
      <sz val="11"/>
      <color theme="1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Calibri"/>
      <family val="2"/>
      <charset val="204"/>
    </font>
    <font>
      <sz val="10"/>
      <name val="Arial"/>
      <family val="2"/>
      <charset val="238"/>
    </font>
    <font>
      <sz val="10"/>
      <color rgb="FF000000"/>
      <name val="Aptos Narrow"/>
      <family val="2"/>
      <scheme val="minor"/>
    </font>
    <font>
      <b/>
      <sz val="12"/>
      <color theme="1"/>
      <name val="Cambria"/>
      <family val="1"/>
    </font>
    <font>
      <u/>
      <sz val="10"/>
      <color theme="10"/>
      <name val="Aptos Narrow"/>
      <family val="2"/>
      <scheme val="minor"/>
    </font>
    <font>
      <b/>
      <sz val="16"/>
      <color rgb="FF000000"/>
      <name val="Calibri (Body)"/>
    </font>
    <font>
      <u/>
      <sz val="11"/>
      <color theme="10"/>
      <name val="Calibri"/>
      <family val="2"/>
    </font>
    <font>
      <sz val="16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theme="1"/>
      <name val="Aptos Narrow"/>
      <scheme val="minor"/>
    </font>
    <font>
      <b/>
      <sz val="14"/>
      <color rgb="FF000000"/>
      <name val="Calibri (Body)"/>
    </font>
    <font>
      <b/>
      <sz val="1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6"/>
      <name val="Calibri"/>
      <family val="2"/>
    </font>
    <font>
      <b/>
      <sz val="14"/>
      <color rgb="FF000000"/>
      <name val="Times New Roman"/>
      <family val="1"/>
    </font>
    <font>
      <sz val="14"/>
      <name val="Calibri"/>
      <family val="2"/>
    </font>
    <font>
      <sz val="12"/>
      <name val="Calibri"/>
      <family val="2"/>
    </font>
    <font>
      <sz val="10"/>
      <color rgb="FF000000"/>
      <name val="Times New Roman"/>
      <family val="1"/>
    </font>
    <font>
      <sz val="11"/>
      <name val="Calibri"/>
      <family val="2"/>
    </font>
    <font>
      <b/>
      <sz val="10"/>
      <name val="Times New Roman"/>
      <family val="1"/>
    </font>
    <font>
      <b/>
      <sz val="9"/>
      <color rgb="FF000000"/>
      <name val="Calibri (Body)"/>
      <charset val="204"/>
    </font>
    <font>
      <b/>
      <sz val="8"/>
      <color rgb="FF000000"/>
      <name val="Calibri (Body)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44546A"/>
        <bgColor auto="1"/>
      </patternFill>
    </fill>
    <fill>
      <patternFill patternType="solid">
        <fgColor rgb="FFBDD6EE"/>
        <bgColor auto="1"/>
      </patternFill>
    </fill>
    <fill>
      <patternFill patternType="solid">
        <fgColor rgb="FFD8D8D8"/>
        <bgColor auto="1"/>
      </patternFill>
    </fill>
    <fill>
      <patternFill patternType="solid">
        <fgColor rgb="FFFFF2CB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C5DEB5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2CB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AAAAAA"/>
      </bottom>
      <diagonal/>
    </border>
    <border>
      <left/>
      <right/>
      <top style="thin">
        <color rgb="FFAAAAAA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2">
    <xf numFmtId="0" fontId="0" fillId="0" borderId="0"/>
    <xf numFmtId="0" fontId="11" fillId="0" borderId="0"/>
    <xf numFmtId="0" fontId="12" fillId="0" borderId="0" applyNumberFormat="0" applyFill="0" applyBorder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0"/>
    <xf numFmtId="0" fontId="1" fillId="0" borderId="0"/>
    <xf numFmtId="0" fontId="26" fillId="0" borderId="0"/>
    <xf numFmtId="0" fontId="2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43" fontId="44" fillId="0" borderId="0" applyFont="0" applyFill="0" applyBorder="0" applyAlignment="0" applyProtection="0"/>
  </cellStyleXfs>
  <cellXfs count="20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1" fillId="0" borderId="0" xfId="1"/>
    <xf numFmtId="0" fontId="11" fillId="0" borderId="0" xfId="1" applyAlignment="1">
      <alignment horizontal="center" vertical="center"/>
    </xf>
    <xf numFmtId="9" fontId="11" fillId="0" borderId="0" xfId="1" applyNumberFormat="1"/>
    <xf numFmtId="0" fontId="11" fillId="0" borderId="0" xfId="1" applyAlignment="1">
      <alignment horizontal="center"/>
    </xf>
    <xf numFmtId="0" fontId="25" fillId="11" borderId="14" xfId="1" applyFont="1" applyFill="1" applyBorder="1" applyAlignment="1">
      <alignment horizontal="center" vertical="center" wrapText="1"/>
    </xf>
    <xf numFmtId="0" fontId="24" fillId="0" borderId="0" xfId="1" applyFont="1"/>
    <xf numFmtId="0" fontId="27" fillId="10" borderId="27" xfId="6" applyFont="1" applyFill="1" applyBorder="1" applyAlignment="1">
      <alignment horizontal="center" vertical="center" wrapText="1"/>
    </xf>
    <xf numFmtId="0" fontId="23" fillId="9" borderId="25" xfId="1" applyFont="1" applyFill="1" applyBorder="1" applyAlignment="1">
      <alignment horizontal="center" vertical="center"/>
    </xf>
    <xf numFmtId="0" fontId="23" fillId="9" borderId="29" xfId="1" applyFont="1" applyFill="1" applyBorder="1" applyAlignment="1">
      <alignment horizontal="center" vertical="center"/>
    </xf>
    <xf numFmtId="0" fontId="23" fillId="9" borderId="30" xfId="1" applyFont="1" applyFill="1" applyBorder="1" applyAlignment="1">
      <alignment horizontal="center" vertical="center"/>
    </xf>
    <xf numFmtId="1" fontId="11" fillId="9" borderId="31" xfId="1" applyNumberFormat="1" applyFill="1" applyBorder="1"/>
    <xf numFmtId="1" fontId="11" fillId="9" borderId="32" xfId="1" applyNumberFormat="1" applyFill="1" applyBorder="1"/>
    <xf numFmtId="3" fontId="11" fillId="9" borderId="16" xfId="1" applyNumberFormat="1" applyFill="1" applyBorder="1" applyAlignment="1">
      <alignment horizontal="right"/>
    </xf>
    <xf numFmtId="1" fontId="11" fillId="9" borderId="15" xfId="1" applyNumberFormat="1" applyFill="1" applyBorder="1"/>
    <xf numFmtId="1" fontId="11" fillId="9" borderId="33" xfId="1" applyNumberFormat="1" applyFill="1" applyBorder="1" applyAlignment="1">
      <alignment horizontal="center"/>
    </xf>
    <xf numFmtId="3" fontId="11" fillId="9" borderId="34" xfId="1" applyNumberFormat="1" applyFill="1" applyBorder="1" applyAlignment="1">
      <alignment horizontal="right"/>
    </xf>
    <xf numFmtId="3" fontId="11" fillId="9" borderId="16" xfId="1" applyNumberFormat="1" applyFill="1" applyBorder="1" applyAlignment="1">
      <alignment horizontal="center" vertical="center"/>
    </xf>
    <xf numFmtId="1" fontId="11" fillId="9" borderId="17" xfId="1" applyNumberFormat="1" applyFill="1" applyBorder="1"/>
    <xf numFmtId="1" fontId="11" fillId="9" borderId="35" xfId="1" applyNumberFormat="1" applyFill="1" applyBorder="1" applyAlignment="1">
      <alignment horizontal="center"/>
    </xf>
    <xf numFmtId="3" fontId="11" fillId="9" borderId="26" xfId="1" applyNumberFormat="1" applyFill="1" applyBorder="1" applyAlignment="1">
      <alignment horizontal="right"/>
    </xf>
    <xf numFmtId="3" fontId="11" fillId="9" borderId="36" xfId="1" applyNumberFormat="1" applyFill="1" applyBorder="1" applyAlignment="1">
      <alignment horizontal="right"/>
    </xf>
    <xf numFmtId="3" fontId="11" fillId="9" borderId="18" xfId="1" applyNumberFormat="1" applyFill="1" applyBorder="1" applyAlignment="1">
      <alignment horizontal="center" vertical="center"/>
    </xf>
    <xf numFmtId="1" fontId="11" fillId="9" borderId="37" xfId="1" applyNumberFormat="1" applyFill="1" applyBorder="1"/>
    <xf numFmtId="3" fontId="11" fillId="9" borderId="18" xfId="1" applyNumberFormat="1" applyFill="1" applyBorder="1" applyAlignment="1">
      <alignment horizontal="right"/>
    </xf>
    <xf numFmtId="3" fontId="11" fillId="9" borderId="38" xfId="1" applyNumberFormat="1" applyFill="1" applyBorder="1" applyAlignment="1">
      <alignment horizontal="right"/>
    </xf>
    <xf numFmtId="3" fontId="11" fillId="9" borderId="20" xfId="1" applyNumberFormat="1" applyFill="1" applyBorder="1" applyAlignment="1">
      <alignment horizontal="center" vertical="center"/>
    </xf>
    <xf numFmtId="1" fontId="11" fillId="9" borderId="19" xfId="1" applyNumberFormat="1" applyFill="1" applyBorder="1"/>
    <xf numFmtId="1" fontId="11" fillId="9" borderId="39" xfId="1" applyNumberFormat="1" applyFill="1" applyBorder="1"/>
    <xf numFmtId="3" fontId="11" fillId="9" borderId="20" xfId="1" applyNumberFormat="1" applyFill="1" applyBorder="1" applyAlignment="1">
      <alignment horizontal="right"/>
    </xf>
    <xf numFmtId="1" fontId="11" fillId="9" borderId="40" xfId="1" applyNumberFormat="1" applyFill="1" applyBorder="1" applyAlignment="1">
      <alignment horizontal="center"/>
    </xf>
    <xf numFmtId="0" fontId="11" fillId="0" borderId="0" xfId="1" applyAlignment="1">
      <alignment horizontal="left" vertical="center"/>
    </xf>
    <xf numFmtId="1" fontId="25" fillId="11" borderId="14" xfId="1" applyNumberFormat="1" applyFont="1" applyFill="1" applyBorder="1" applyAlignment="1">
      <alignment horizontal="center" vertical="center" wrapText="1"/>
    </xf>
    <xf numFmtId="1" fontId="11" fillId="0" borderId="0" xfId="1" applyNumberFormat="1"/>
    <xf numFmtId="0" fontId="27" fillId="12" borderId="27" xfId="6" applyFont="1" applyFill="1" applyBorder="1" applyAlignment="1">
      <alignment horizontal="center" vertical="center" wrapText="1"/>
    </xf>
    <xf numFmtId="3" fontId="25" fillId="11" borderId="14" xfId="1" applyNumberFormat="1" applyFont="1" applyFill="1" applyBorder="1" applyAlignment="1">
      <alignment horizontal="center" vertical="center" wrapText="1"/>
    </xf>
    <xf numFmtId="3" fontId="11" fillId="0" borderId="0" xfId="1" applyNumberFormat="1"/>
    <xf numFmtId="9" fontId="25" fillId="11" borderId="14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3" fontId="33" fillId="9" borderId="23" xfId="1" applyNumberFormat="1" applyFont="1" applyFill="1" applyBorder="1" applyAlignment="1">
      <alignment horizontal="center" vertical="center"/>
    </xf>
    <xf numFmtId="3" fontId="11" fillId="9" borderId="26" xfId="1" applyNumberFormat="1" applyFill="1" applyBorder="1" applyAlignment="1">
      <alignment horizontal="center" vertical="center"/>
    </xf>
    <xf numFmtId="3" fontId="11" fillId="9" borderId="36" xfId="1" applyNumberFormat="1" applyFill="1" applyBorder="1" applyAlignment="1">
      <alignment horizontal="center" vertical="center"/>
    </xf>
    <xf numFmtId="3" fontId="11" fillId="9" borderId="38" xfId="1" applyNumberFormat="1" applyFill="1" applyBorder="1" applyAlignment="1">
      <alignment horizontal="center" vertical="center"/>
    </xf>
    <xf numFmtId="3" fontId="11" fillId="0" borderId="0" xfId="1" applyNumberFormat="1" applyAlignment="1">
      <alignment horizontal="center" vertical="center"/>
    </xf>
    <xf numFmtId="0" fontId="11" fillId="0" borderId="0" xfId="1" quotePrefix="1"/>
    <xf numFmtId="0" fontId="11" fillId="0" borderId="0" xfId="1" quotePrefix="1" applyAlignment="1">
      <alignment horizontal="center"/>
    </xf>
    <xf numFmtId="0" fontId="11" fillId="0" borderId="0" xfId="1" quotePrefix="1" applyAlignment="1">
      <alignment horizontal="left"/>
    </xf>
    <xf numFmtId="14" fontId="6" fillId="0" borderId="14" xfId="0" quotePrefix="1" applyNumberFormat="1" applyFont="1" applyBorder="1" applyAlignment="1">
      <alignment vertical="center" wrapText="1"/>
    </xf>
    <xf numFmtId="0" fontId="35" fillId="0" borderId="0" xfId="0" applyFont="1" applyAlignment="1">
      <alignment horizontal="center" vertical="top" wrapText="1"/>
    </xf>
    <xf numFmtId="3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6" fillId="0" borderId="0" xfId="0" quotePrefix="1" applyNumberFormat="1" applyFont="1" applyAlignment="1">
      <alignment vertical="center" wrapText="1"/>
    </xf>
    <xf numFmtId="0" fontId="42" fillId="0" borderId="0" xfId="0" applyFont="1"/>
    <xf numFmtId="0" fontId="42" fillId="0" borderId="0" xfId="0" applyFont="1" applyAlignment="1">
      <alignment horizontal="left"/>
    </xf>
    <xf numFmtId="0" fontId="2" fillId="0" borderId="14" xfId="0" applyFont="1" applyBorder="1"/>
    <xf numFmtId="0" fontId="43" fillId="0" borderId="0" xfId="0" applyFont="1" applyAlignment="1">
      <alignment vertical="center"/>
    </xf>
    <xf numFmtId="0" fontId="11" fillId="0" borderId="0" xfId="1" quotePrefix="1" applyAlignment="1">
      <alignment horizontal="left" vertical="center"/>
    </xf>
    <xf numFmtId="0" fontId="13" fillId="0" borderId="21" xfId="0" applyFont="1" applyBorder="1"/>
    <xf numFmtId="0" fontId="13" fillId="0" borderId="0" xfId="0" applyFont="1"/>
    <xf numFmtId="0" fontId="13" fillId="7" borderId="0" xfId="0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0" fontId="13" fillId="0" borderId="13" xfId="0" applyFont="1" applyBorder="1"/>
    <xf numFmtId="0" fontId="13" fillId="0" borderId="41" xfId="0" applyFont="1" applyBorder="1"/>
    <xf numFmtId="0" fontId="13" fillId="0" borderId="44" xfId="0" applyFont="1" applyBorder="1"/>
    <xf numFmtId="0" fontId="13" fillId="0" borderId="43" xfId="0" applyFont="1" applyBorder="1"/>
    <xf numFmtId="0" fontId="13" fillId="7" borderId="41" xfId="0" applyFont="1" applyFill="1" applyBorder="1" applyAlignment="1">
      <alignment horizontal="center" vertical="center"/>
    </xf>
    <xf numFmtId="49" fontId="32" fillId="7" borderId="14" xfId="0" applyNumberFormat="1" applyFont="1" applyFill="1" applyBorder="1" applyAlignment="1">
      <alignment horizontal="center" vertical="center"/>
    </xf>
    <xf numFmtId="0" fontId="32" fillId="0" borderId="43" xfId="0" applyFont="1" applyBorder="1"/>
    <xf numFmtId="0" fontId="32" fillId="0" borderId="0" xfId="0" applyFont="1"/>
    <xf numFmtId="9" fontId="19" fillId="0" borderId="14" xfId="0" applyNumberFormat="1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14" fontId="6" fillId="0" borderId="14" xfId="0" quotePrefix="1" applyNumberFormat="1" applyFont="1" applyBorder="1" applyAlignment="1">
      <alignment horizontal="left" vertical="center" wrapText="1"/>
    </xf>
    <xf numFmtId="0" fontId="6" fillId="0" borderId="14" xfId="0" quotePrefix="1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42" fillId="13" borderId="2" xfId="0" applyFont="1" applyFill="1" applyBorder="1" applyAlignment="1" applyProtection="1">
      <alignment vertical="top" wrapText="1"/>
      <protection locked="0"/>
    </xf>
    <xf numFmtId="0" fontId="42" fillId="13" borderId="3" xfId="0" applyFont="1" applyFill="1" applyBorder="1" applyAlignment="1" applyProtection="1">
      <alignment vertical="top" wrapText="1"/>
      <protection locked="0"/>
    </xf>
    <xf numFmtId="0" fontId="42" fillId="13" borderId="28" xfId="0" applyFont="1" applyFill="1" applyBorder="1" applyAlignment="1" applyProtection="1">
      <alignment vertical="top" wrapText="1"/>
      <protection locked="0"/>
    </xf>
    <xf numFmtId="3" fontId="18" fillId="0" borderId="14" xfId="0" applyNumberFormat="1" applyFont="1" applyBorder="1" applyAlignment="1">
      <alignment horizontal="center" vertical="center"/>
    </xf>
    <xf numFmtId="3" fontId="34" fillId="0" borderId="14" xfId="0" applyNumberFormat="1" applyFont="1" applyBorder="1" applyAlignment="1">
      <alignment horizontal="center" vertical="center"/>
    </xf>
    <xf numFmtId="49" fontId="31" fillId="5" borderId="4" xfId="0" applyNumberFormat="1" applyFont="1" applyFill="1" applyBorder="1" applyAlignment="1">
      <alignment vertical="center"/>
    </xf>
    <xf numFmtId="0" fontId="31" fillId="5" borderId="5" xfId="0" applyFont="1" applyFill="1" applyBorder="1" applyAlignment="1">
      <alignment vertical="center"/>
    </xf>
    <xf numFmtId="0" fontId="31" fillId="5" borderId="12" xfId="0" applyFont="1" applyFill="1" applyBorder="1" applyAlignment="1">
      <alignment vertical="center"/>
    </xf>
    <xf numFmtId="49" fontId="16" fillId="5" borderId="14" xfId="0" applyNumberFormat="1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167" fontId="17" fillId="8" borderId="9" xfId="11" applyNumberFormat="1" applyFont="1" applyFill="1" applyBorder="1" applyAlignment="1" applyProtection="1">
      <alignment horizontal="center" vertical="center"/>
      <protection locked="0"/>
    </xf>
    <xf numFmtId="167" fontId="17" fillId="8" borderId="7" xfId="11" applyNumberFormat="1" applyFont="1" applyFill="1" applyBorder="1" applyAlignment="1" applyProtection="1">
      <alignment horizontal="center" vertical="center"/>
      <protection locked="0"/>
    </xf>
    <xf numFmtId="49" fontId="14" fillId="3" borderId="47" xfId="0" applyNumberFormat="1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 vertical="center"/>
    </xf>
    <xf numFmtId="0" fontId="14" fillId="3" borderId="49" xfId="0" applyFont="1" applyFill="1" applyBorder="1" applyAlignment="1">
      <alignment horizontal="center" vertical="center"/>
    </xf>
    <xf numFmtId="49" fontId="32" fillId="7" borderId="14" xfId="0" applyNumberFormat="1" applyFont="1" applyFill="1" applyBorder="1" applyAlignment="1">
      <alignment horizontal="center" vertical="center" wrapText="1"/>
    </xf>
    <xf numFmtId="0" fontId="32" fillId="7" borderId="14" xfId="0" applyFont="1" applyFill="1" applyBorder="1" applyAlignment="1">
      <alignment horizontal="center" vertical="center"/>
    </xf>
    <xf numFmtId="0" fontId="13" fillId="6" borderId="14" xfId="0" quotePrefix="1" applyFont="1" applyFill="1" applyBorder="1" applyAlignment="1" applyProtection="1">
      <alignment horizontal="left" vertical="center"/>
      <protection locked="0"/>
    </xf>
    <xf numFmtId="0" fontId="13" fillId="6" borderId="14" xfId="0" applyFont="1" applyFill="1" applyBorder="1" applyAlignment="1" applyProtection="1">
      <alignment horizontal="left" vertical="center"/>
      <protection locked="0"/>
    </xf>
    <xf numFmtId="0" fontId="30" fillId="6" borderId="14" xfId="10" applyFill="1" applyBorder="1" applyAlignment="1" applyProtection="1">
      <alignment horizontal="left" vertical="center"/>
      <protection locked="0"/>
    </xf>
    <xf numFmtId="49" fontId="32" fillId="5" borderId="14" xfId="0" applyNumberFormat="1" applyFont="1" applyFill="1" applyBorder="1" applyAlignment="1">
      <alignment horizontal="left" vertical="center"/>
    </xf>
    <xf numFmtId="0" fontId="32" fillId="5" borderId="14" xfId="0" applyFont="1" applyFill="1" applyBorder="1" applyAlignment="1">
      <alignment horizontal="left" vertical="center"/>
    </xf>
    <xf numFmtId="165" fontId="13" fillId="6" borderId="2" xfId="0" applyNumberFormat="1" applyFont="1" applyFill="1" applyBorder="1" applyAlignment="1" applyProtection="1">
      <alignment horizontal="center" vertical="center"/>
      <protection locked="0"/>
    </xf>
    <xf numFmtId="165" fontId="13" fillId="6" borderId="28" xfId="0" applyNumberFormat="1" applyFont="1" applyFill="1" applyBorder="1" applyAlignment="1" applyProtection="1">
      <alignment horizontal="center" vertical="center"/>
      <protection locked="0"/>
    </xf>
    <xf numFmtId="164" fontId="13" fillId="6" borderId="2" xfId="0" applyNumberFormat="1" applyFont="1" applyFill="1" applyBorder="1" applyAlignment="1" applyProtection="1">
      <alignment horizontal="center" vertical="center"/>
      <protection locked="0"/>
    </xf>
    <xf numFmtId="164" fontId="13" fillId="6" borderId="28" xfId="0" applyNumberFormat="1" applyFont="1" applyFill="1" applyBorder="1" applyAlignment="1" applyProtection="1">
      <alignment horizontal="center" vertical="center"/>
      <protection locked="0"/>
    </xf>
    <xf numFmtId="49" fontId="32" fillId="5" borderId="2" xfId="0" applyNumberFormat="1" applyFont="1" applyFill="1" applyBorder="1" applyAlignment="1">
      <alignment horizontal="center" vertical="center"/>
    </xf>
    <xf numFmtId="49" fontId="32" fillId="5" borderId="3" xfId="0" applyNumberFormat="1" applyFont="1" applyFill="1" applyBorder="1" applyAlignment="1">
      <alignment horizontal="center" vertical="center"/>
    </xf>
    <xf numFmtId="49" fontId="32" fillId="5" borderId="28" xfId="0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3" fillId="6" borderId="28" xfId="0" applyFont="1" applyFill="1" applyBorder="1" applyAlignment="1" applyProtection="1">
      <alignment horizontal="center" vertical="center"/>
      <protection locked="0"/>
    </xf>
    <xf numFmtId="0" fontId="13" fillId="6" borderId="14" xfId="0" applyFont="1" applyFill="1" applyBorder="1" applyAlignment="1" applyProtection="1">
      <alignment horizontal="center" vertical="center"/>
      <protection locked="0"/>
    </xf>
    <xf numFmtId="3" fontId="13" fillId="6" borderId="14" xfId="0" applyNumberFormat="1" applyFont="1" applyFill="1" applyBorder="1" applyAlignment="1" applyProtection="1">
      <alignment horizontal="center" vertical="center"/>
      <protection locked="0"/>
    </xf>
    <xf numFmtId="49" fontId="47" fillId="4" borderId="45" xfId="0" applyNumberFormat="1" applyFont="1" applyFill="1" applyBorder="1" applyAlignment="1">
      <alignment horizontal="center" vertical="center" wrapText="1"/>
    </xf>
    <xf numFmtId="0" fontId="47" fillId="4" borderId="46" xfId="0" applyFont="1" applyFill="1" applyBorder="1" applyAlignment="1">
      <alignment horizontal="center" vertical="center"/>
    </xf>
    <xf numFmtId="0" fontId="47" fillId="4" borderId="24" xfId="0" applyFont="1" applyFill="1" applyBorder="1" applyAlignment="1">
      <alignment horizontal="center" vertical="center"/>
    </xf>
    <xf numFmtId="49" fontId="32" fillId="5" borderId="22" xfId="0" applyNumberFormat="1" applyFont="1" applyFill="1" applyBorder="1" applyAlignment="1">
      <alignment horizontal="left" vertical="center"/>
    </xf>
    <xf numFmtId="0" fontId="32" fillId="5" borderId="22" xfId="0" applyFont="1" applyFill="1" applyBorder="1" applyAlignment="1">
      <alignment horizontal="left" vertical="center"/>
    </xf>
    <xf numFmtId="0" fontId="13" fillId="6" borderId="22" xfId="0" applyFont="1" applyFill="1" applyBorder="1" applyAlignment="1" applyProtection="1">
      <alignment horizontal="left" vertical="center"/>
      <protection locked="0"/>
    </xf>
    <xf numFmtId="49" fontId="46" fillId="4" borderId="45" xfId="0" applyNumberFormat="1" applyFont="1" applyFill="1" applyBorder="1" applyAlignment="1">
      <alignment horizontal="center" vertical="center" wrapText="1"/>
    </xf>
    <xf numFmtId="0" fontId="46" fillId="4" borderId="46" xfId="0" applyFont="1" applyFill="1" applyBorder="1" applyAlignment="1">
      <alignment horizontal="center" vertical="center"/>
    </xf>
    <xf numFmtId="0" fontId="46" fillId="4" borderId="2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3" fontId="13" fillId="7" borderId="0" xfId="0" applyNumberFormat="1" applyFont="1" applyFill="1" applyAlignment="1">
      <alignment horizontal="center" vertical="center"/>
    </xf>
    <xf numFmtId="49" fontId="14" fillId="3" borderId="4" xfId="0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49" fontId="17" fillId="8" borderId="9" xfId="0" applyNumberFormat="1" applyFont="1" applyFill="1" applyBorder="1" applyAlignment="1" applyProtection="1">
      <alignment horizontal="center" vertical="center"/>
      <protection locked="0"/>
    </xf>
    <xf numFmtId="0" fontId="17" fillId="8" borderId="7" xfId="0" applyFont="1" applyFill="1" applyBorder="1" applyAlignment="1" applyProtection="1">
      <alignment horizontal="center" vertical="center"/>
      <protection locked="0"/>
    </xf>
    <xf numFmtId="0" fontId="17" fillId="8" borderId="8" xfId="0" applyFont="1" applyFill="1" applyBorder="1" applyAlignment="1" applyProtection="1">
      <alignment horizontal="center" vertical="center"/>
      <protection locked="0"/>
    </xf>
    <xf numFmtId="0" fontId="15" fillId="6" borderId="10" xfId="0" applyFont="1" applyFill="1" applyBorder="1" applyAlignment="1" applyProtection="1">
      <alignment horizontal="center" vertical="center"/>
      <protection locked="0"/>
    </xf>
    <xf numFmtId="0" fontId="15" fillId="6" borderId="11" xfId="0" applyFont="1" applyFill="1" applyBorder="1" applyAlignment="1" applyProtection="1">
      <alignment horizontal="center" vertical="center"/>
      <protection locked="0"/>
    </xf>
    <xf numFmtId="0" fontId="15" fillId="6" borderId="42" xfId="0" applyFont="1" applyFill="1" applyBorder="1" applyAlignment="1" applyProtection="1">
      <alignment horizontal="center" vertical="center"/>
      <protection locked="0"/>
    </xf>
    <xf numFmtId="168" fontId="17" fillId="8" borderId="9" xfId="0" applyNumberFormat="1" applyFont="1" applyFill="1" applyBorder="1" applyAlignment="1" applyProtection="1">
      <alignment horizontal="center" vertical="center"/>
      <protection locked="0"/>
    </xf>
    <xf numFmtId="168" fontId="17" fillId="8" borderId="7" xfId="0" applyNumberFormat="1" applyFont="1" applyFill="1" applyBorder="1" applyAlignment="1" applyProtection="1">
      <alignment horizontal="center" vertical="center"/>
      <protection locked="0"/>
    </xf>
    <xf numFmtId="168" fontId="17" fillId="8" borderId="8" xfId="0" applyNumberFormat="1" applyFont="1" applyFill="1" applyBorder="1" applyAlignment="1" applyProtection="1">
      <alignment horizontal="center" vertical="center"/>
      <protection locked="0"/>
    </xf>
    <xf numFmtId="49" fontId="29" fillId="4" borderId="14" xfId="0" applyNumberFormat="1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/>
    </xf>
    <xf numFmtId="49" fontId="29" fillId="4" borderId="45" xfId="0" applyNumberFormat="1" applyFont="1" applyFill="1" applyBorder="1" applyAlignment="1">
      <alignment horizontal="center" vertical="center" wrapText="1"/>
    </xf>
    <xf numFmtId="0" fontId="29" fillId="4" borderId="46" xfId="0" applyFont="1" applyFill="1" applyBorder="1" applyAlignment="1">
      <alignment horizontal="center" vertical="center"/>
    </xf>
    <xf numFmtId="0" fontId="29" fillId="4" borderId="24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49" fontId="6" fillId="2" borderId="14" xfId="0" applyNumberFormat="1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top" wrapText="1"/>
    </xf>
    <xf numFmtId="0" fontId="2" fillId="0" borderId="0" xfId="0" applyFont="1"/>
    <xf numFmtId="0" fontId="40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/>
    <xf numFmtId="0" fontId="3" fillId="0" borderId="1" xfId="0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3" xfId="0" applyNumberFormat="1" applyFont="1" applyBorder="1" applyAlignment="1">
      <alignment horizontal="center" vertical="center" wrapText="1"/>
    </xf>
    <xf numFmtId="168" fontId="4" fillId="0" borderId="28" xfId="0" applyNumberFormat="1" applyFont="1" applyBorder="1" applyAlignment="1">
      <alignment horizontal="center" vertical="center" wrapText="1"/>
    </xf>
    <xf numFmtId="3" fontId="6" fillId="2" borderId="14" xfId="0" applyNumberFormat="1" applyFont="1" applyFill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37" fillId="0" borderId="0" xfId="0" applyFont="1" applyAlignment="1">
      <alignment horizontal="left" vertical="top" wrapText="1"/>
    </xf>
    <xf numFmtId="0" fontId="41" fillId="0" borderId="0" xfId="0" applyFont="1"/>
    <xf numFmtId="0" fontId="4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28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28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42" fillId="0" borderId="0" xfId="0" applyFont="1" applyAlignment="1">
      <alignment horizontal="left" vertical="top" wrapText="1"/>
    </xf>
    <xf numFmtId="0" fontId="42" fillId="0" borderId="0" xfId="0" applyFont="1" applyAlignment="1">
      <alignment horizontal="left"/>
    </xf>
    <xf numFmtId="49" fontId="2" fillId="0" borderId="14" xfId="0" applyNumberFormat="1" applyFont="1" applyBorder="1" applyAlignment="1">
      <alignment horizontal="center"/>
    </xf>
    <xf numFmtId="0" fontId="2" fillId="0" borderId="14" xfId="0" applyFont="1" applyBorder="1" applyAlignment="1">
      <alignment horizontal="left" vertical="center"/>
    </xf>
    <xf numFmtId="168" fontId="2" fillId="0" borderId="14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wrapText="1"/>
    </xf>
    <xf numFmtId="0" fontId="39" fillId="0" borderId="14" xfId="0" applyFont="1" applyBorder="1" applyAlignment="1">
      <alignment horizontal="center" vertical="center"/>
    </xf>
  </cellXfs>
  <cellStyles count="12">
    <cellStyle name="Comma" xfId="11" builtinId="3"/>
    <cellStyle name="Hyperlink" xfId="10" builtinId="8"/>
    <cellStyle name="Hyperlink 2" xfId="4" xr:uid="{49EB43E1-B488-9640-BBCB-F9936D25D251}"/>
    <cellStyle name="Hyperlink 3" xfId="5" xr:uid="{8A5AEDB0-5DA0-1F4D-BF5E-7654602B6062}"/>
    <cellStyle name="Hyperlink 4" xfId="9" xr:uid="{8C4BE215-025F-0C4E-AAA8-61017CE127CF}"/>
    <cellStyle name="Normal" xfId="0" builtinId="0"/>
    <cellStyle name="Normal 2" xfId="1" xr:uid="{900354D7-67BB-9A4A-A413-B086B3AC3364}"/>
    <cellStyle name="Normal 2 2" xfId="6" xr:uid="{457E6820-9BE2-9243-869C-945E16565C55}"/>
    <cellStyle name="Normal 3" xfId="2" xr:uid="{06F43DF7-B062-EB48-8BF8-EB4C8A105F1C}"/>
    <cellStyle name="Normal 4" xfId="3" xr:uid="{196B5840-A64C-E549-AAC6-C7A3C96444AB}"/>
    <cellStyle name="Normal 5" xfId="7" xr:uid="{93420561-C483-3E42-84BD-B590392625F1}"/>
    <cellStyle name="Normal 6" xfId="8" xr:uid="{81C8E352-EA3C-9241-8C6D-05EA0792C7F7}"/>
  </cellStyles>
  <dxfs count="0"/>
  <tableStyles count="0" defaultTableStyle="TableStyleMedium2" defaultPivotStyle="PivotStyleLight16"/>
  <colors>
    <mruColors>
      <color rgb="FFFF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9525</xdr:rowOff>
    </xdr:from>
    <xdr:ext cx="581025" cy="771525"/>
    <xdr:pic>
      <xdr:nvPicPr>
        <xdr:cNvPr id="2" name="Picture 104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290" y="385821"/>
          <a:ext cx="581025" cy="771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9118A-3AF2-2E44-8133-10EB95145D08}">
  <sheetPr>
    <tabColor rgb="FFFFF2CB"/>
  </sheetPr>
  <dimension ref="C2:Y27"/>
  <sheetViews>
    <sheetView showGridLines="0" workbookViewId="0">
      <selection activeCell="V5" sqref="V5:Y5"/>
    </sheetView>
  </sheetViews>
  <sheetFormatPr defaultColWidth="10.85546875" defaultRowHeight="15"/>
  <cols>
    <col min="3" max="25" width="7.85546875" customWidth="1"/>
  </cols>
  <sheetData>
    <row r="2" spans="3:25" ht="15.75" thickBot="1"/>
    <row r="3" spans="3:25" ht="24" thickBot="1">
      <c r="C3" s="132" t="s">
        <v>0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4"/>
    </row>
    <row r="4" spans="3:25" ht="15.75" thickBot="1">
      <c r="C4" s="67"/>
      <c r="D4" s="67"/>
      <c r="E4" s="67"/>
      <c r="F4" s="67"/>
      <c r="G4" s="67"/>
      <c r="H4" s="67"/>
      <c r="I4" s="67"/>
      <c r="J4" s="68"/>
      <c r="K4" s="68"/>
      <c r="L4" s="68"/>
      <c r="M4" s="68"/>
      <c r="N4" s="68"/>
      <c r="O4" s="68"/>
      <c r="P4" s="68"/>
      <c r="Q4" s="68"/>
      <c r="S4" s="68"/>
      <c r="T4" s="68"/>
      <c r="U4" s="68"/>
      <c r="V4" s="68"/>
      <c r="W4" s="68"/>
      <c r="X4" s="68"/>
      <c r="Y4" s="68"/>
    </row>
    <row r="5" spans="3:25" ht="21.75" thickBot="1">
      <c r="C5" s="93" t="s">
        <v>1</v>
      </c>
      <c r="D5" s="94"/>
      <c r="E5" s="95"/>
      <c r="F5" s="135" t="s">
        <v>1096</v>
      </c>
      <c r="G5" s="136"/>
      <c r="H5" s="136"/>
      <c r="I5" s="137"/>
      <c r="K5" s="93" t="s">
        <v>3</v>
      </c>
      <c r="L5" s="94"/>
      <c r="M5" s="95"/>
      <c r="N5" s="138" t="str">
        <f>IFERROR(VLOOKUP(F5,JLS_Data!$E$2:$F$191,2,FALSE),"")</f>
        <v>Општина Бајина Башта</v>
      </c>
      <c r="O5" s="139"/>
      <c r="P5" s="139"/>
      <c r="Q5" s="140"/>
      <c r="S5" s="93" t="s">
        <v>4</v>
      </c>
      <c r="T5" s="94"/>
      <c r="U5" s="95"/>
      <c r="V5" s="141">
        <f ca="1">TODAY()</f>
        <v>45776</v>
      </c>
      <c r="W5" s="142"/>
      <c r="X5" s="142"/>
      <c r="Y5" s="143"/>
    </row>
    <row r="6" spans="3:25" ht="15.75" thickBot="1">
      <c r="C6" s="69"/>
      <c r="D6" s="131"/>
      <c r="E6" s="131"/>
      <c r="F6" s="69"/>
      <c r="G6" s="69"/>
      <c r="H6" s="70"/>
      <c r="I6" s="69"/>
      <c r="K6" s="69"/>
      <c r="L6" s="131"/>
      <c r="M6" s="131"/>
      <c r="N6" s="69"/>
      <c r="O6" s="69"/>
      <c r="P6" s="70"/>
      <c r="Q6" s="69"/>
      <c r="S6" s="69"/>
      <c r="T6" s="131"/>
      <c r="U6" s="131"/>
      <c r="V6" s="69"/>
      <c r="W6" s="69"/>
      <c r="X6" s="70"/>
      <c r="Y6" s="69"/>
    </row>
    <row r="7" spans="3:25" ht="39" customHeight="1" thickBot="1">
      <c r="C7" s="144" t="s">
        <v>5</v>
      </c>
      <c r="D7" s="145"/>
      <c r="E7" s="145"/>
      <c r="F7" s="145"/>
      <c r="G7" s="145"/>
      <c r="H7" s="145"/>
      <c r="I7" s="145"/>
      <c r="K7" s="146" t="s">
        <v>6</v>
      </c>
      <c r="L7" s="147"/>
      <c r="M7" s="147"/>
      <c r="N7" s="147"/>
      <c r="O7" s="147"/>
      <c r="P7" s="147"/>
      <c r="Q7" s="148"/>
      <c r="S7" s="146" t="s">
        <v>7</v>
      </c>
      <c r="T7" s="147"/>
      <c r="U7" s="147"/>
      <c r="V7" s="147"/>
      <c r="W7" s="147"/>
      <c r="X7" s="147"/>
      <c r="Y7" s="148"/>
    </row>
    <row r="8" spans="3:25">
      <c r="C8" s="114" t="s">
        <v>8</v>
      </c>
      <c r="D8" s="115"/>
      <c r="E8" s="116"/>
      <c r="F8" s="119">
        <f>IFERROR(VLOOKUP(F5,JLS_Data!E2:O191,11,FALSE),"Унесите податак!")</f>
        <v>31250</v>
      </c>
      <c r="G8" s="119"/>
      <c r="H8" s="119"/>
      <c r="I8" s="119"/>
      <c r="K8" s="124" t="s">
        <v>9</v>
      </c>
      <c r="L8" s="125"/>
      <c r="M8" s="125"/>
      <c r="N8" s="126" t="str">
        <f>IFERROR(VLOOKUP(F5,JLS_Data!E2:U191,14,FALSE),"Унесите податак!")</f>
        <v>Весна Ђурић</v>
      </c>
      <c r="O8" s="126"/>
      <c r="P8" s="126"/>
      <c r="Q8" s="126"/>
      <c r="S8" s="124" t="s">
        <v>9</v>
      </c>
      <c r="T8" s="125"/>
      <c r="U8" s="125"/>
      <c r="V8" s="126" t="str">
        <f>IFERROR(VLOOKUP(F5,JLS_Data!E2:Z191,18,FALSE),"Унесите податак!")</f>
        <v>Милан Злопорубовић</v>
      </c>
      <c r="W8" s="126"/>
      <c r="X8" s="126"/>
      <c r="Y8" s="126"/>
    </row>
    <row r="9" spans="3:25">
      <c r="C9" s="114" t="s">
        <v>10</v>
      </c>
      <c r="D9" s="115"/>
      <c r="E9" s="116"/>
      <c r="F9" s="119" t="str">
        <f>IFERROR(VLOOKUP(F5,JLS_Data!E2:U191,12,FALSE),"Унесите податак!")</f>
        <v>Душана Вишића 28</v>
      </c>
      <c r="G9" s="119"/>
      <c r="H9" s="119"/>
      <c r="I9" s="119"/>
      <c r="K9" s="108" t="s">
        <v>11</v>
      </c>
      <c r="L9" s="109"/>
      <c r="M9" s="109"/>
      <c r="N9" s="106" t="str">
        <f>IFERROR(VLOOKUP(F5,JLS_Data!E2:U191,15,FALSE),"Унесите податак!")</f>
        <v>председник општине</v>
      </c>
      <c r="O9" s="106"/>
      <c r="P9" s="106"/>
      <c r="Q9" s="106"/>
      <c r="S9" s="108" t="s">
        <v>11</v>
      </c>
      <c r="T9" s="109"/>
      <c r="U9" s="109"/>
      <c r="V9" s="106" t="str">
        <f>IFERROR(VLOOKUP(F5,JLS_Data!E2:Z191,19,FALSE),"Унесите податак!")</f>
        <v>Енергетски менаџер</v>
      </c>
      <c r="W9" s="106"/>
      <c r="X9" s="106"/>
      <c r="Y9" s="106"/>
    </row>
    <row r="10" spans="3:25">
      <c r="C10" s="114" t="s">
        <v>12</v>
      </c>
      <c r="D10" s="115"/>
      <c r="E10" s="116"/>
      <c r="F10" s="119" t="str">
        <f>IFERROR(INDEX(JLS_Data!B2:B191,MATCH(F5,JLS_Data!E2:E191,0)),"Унесите податак!")</f>
        <v>Златиборски</v>
      </c>
      <c r="G10" s="119"/>
      <c r="H10" s="119"/>
      <c r="I10" s="119"/>
      <c r="K10" s="108" t="s">
        <v>13</v>
      </c>
      <c r="L10" s="109"/>
      <c r="M10" s="109"/>
      <c r="N10" s="106" t="str">
        <f>IFERROR(VLOOKUP(F5,JLS_Data!E2:U191,16,FALSE),"Унесите податак!")</f>
        <v>031/865-280</v>
      </c>
      <c r="O10" s="106"/>
      <c r="P10" s="106"/>
      <c r="Q10" s="106"/>
      <c r="S10" s="108" t="s">
        <v>14</v>
      </c>
      <c r="T10" s="109"/>
      <c r="U10" s="109"/>
      <c r="V10" s="106" t="str">
        <f>IFERROR(VLOOKUP(F5,JLS_Data!E2:Z191,20,FALSE),"Унесите податак!")</f>
        <v>0644573245</v>
      </c>
      <c r="W10" s="106"/>
      <c r="X10" s="106"/>
      <c r="Y10" s="106"/>
    </row>
    <row r="11" spans="3:25">
      <c r="C11" s="114" t="s">
        <v>15</v>
      </c>
      <c r="D11" s="115"/>
      <c r="E11" s="116"/>
      <c r="F11" s="119" t="str">
        <f>IFERROR(VLOOKUP(F5,JLS_Data!E2:U191,13,FALSE),"Унесите податак!")</f>
        <v>031865280</v>
      </c>
      <c r="G11" s="119"/>
      <c r="H11" s="119"/>
      <c r="I11" s="119"/>
      <c r="K11" s="108" t="s">
        <v>16</v>
      </c>
      <c r="L11" s="109"/>
      <c r="M11" s="109"/>
      <c r="N11" s="106" t="str">
        <f>IFERROR(VLOOKUP(F5,JLS_Data!E2:U191,17,FALSE),"Унесите податак!")</f>
        <v>predsednica@bajinabasta.rs</v>
      </c>
      <c r="O11" s="106"/>
      <c r="P11" s="106"/>
      <c r="Q11" s="106"/>
      <c r="S11" s="108" t="s">
        <v>16</v>
      </c>
      <c r="T11" s="109"/>
      <c r="U11" s="109"/>
      <c r="V11" s="106" t="str">
        <f>IFERROR(VLOOKUP(F5,JLS_Data!E2:Z191,21,FALSE),"Унесите податак!")</f>
        <v>milan.zloporubovic@gmail.com</v>
      </c>
      <c r="W11" s="106"/>
      <c r="X11" s="106"/>
      <c r="Y11" s="106"/>
    </row>
    <row r="12" spans="3:25" ht="15.75" thickBot="1">
      <c r="C12" s="114" t="s">
        <v>17</v>
      </c>
      <c r="D12" s="115"/>
      <c r="E12" s="116"/>
      <c r="F12" s="119" t="str">
        <f>IFERROR(VLOOKUP(F5,JLS_Data!E2:U191,4,FALSE),"Унесите податак!")</f>
        <v>III група</v>
      </c>
      <c r="G12" s="119"/>
      <c r="H12" s="119"/>
      <c r="I12" s="119"/>
      <c r="K12" s="68"/>
      <c r="L12" s="68"/>
      <c r="M12" s="68"/>
      <c r="N12" s="68"/>
      <c r="O12" s="68"/>
      <c r="P12" s="68"/>
      <c r="Q12" s="68"/>
      <c r="S12" s="68"/>
      <c r="T12" s="68"/>
      <c r="U12" s="68"/>
      <c r="V12" s="68"/>
      <c r="W12" s="68"/>
      <c r="X12" s="68"/>
      <c r="Y12" s="68"/>
    </row>
    <row r="13" spans="3:25" ht="15.75" thickBot="1">
      <c r="C13" s="114" t="s">
        <v>18</v>
      </c>
      <c r="D13" s="115"/>
      <c r="E13" s="116"/>
      <c r="F13" s="120">
        <f>IFERROR(VLOOKUP(F5,JLS_Data!E2:U191,3,FALSE),"Унесите податак!")</f>
        <v>23533</v>
      </c>
      <c r="G13" s="120"/>
      <c r="H13" s="120"/>
      <c r="I13" s="120"/>
      <c r="K13" s="121" t="s">
        <v>19</v>
      </c>
      <c r="L13" s="122"/>
      <c r="M13" s="122"/>
      <c r="N13" s="122"/>
      <c r="O13" s="122"/>
      <c r="P13" s="122"/>
      <c r="Q13" s="123"/>
      <c r="S13" s="127" t="s">
        <v>20</v>
      </c>
      <c r="T13" s="128"/>
      <c r="U13" s="128"/>
      <c r="V13" s="128"/>
      <c r="W13" s="128"/>
      <c r="X13" s="128"/>
      <c r="Y13" s="129"/>
    </row>
    <row r="14" spans="3:25">
      <c r="C14" s="114" t="s">
        <v>21</v>
      </c>
      <c r="D14" s="115"/>
      <c r="E14" s="116"/>
      <c r="F14" s="117" t="str">
        <f>IFERROR(IF(VLOOKUP(F5,JLS_Data!E2:U191,6,FALSE),"Да","Не"),"Не")</f>
        <v>Не</v>
      </c>
      <c r="G14" s="118"/>
      <c r="H14" s="117" t="str">
        <f>IFERROR(IF(VLOOKUP(F5,JLS_Data!E2:U191,6,FALSE),"Да","Не"),"Не")</f>
        <v>Не</v>
      </c>
      <c r="I14" s="118"/>
      <c r="K14" s="108" t="s">
        <v>9</v>
      </c>
      <c r="L14" s="109"/>
      <c r="M14" s="109"/>
      <c r="N14" s="106"/>
      <c r="O14" s="106"/>
      <c r="P14" s="106"/>
      <c r="Q14" s="106"/>
      <c r="S14" s="108" t="s">
        <v>9</v>
      </c>
      <c r="T14" s="109"/>
      <c r="U14" s="109"/>
      <c r="V14" s="106"/>
      <c r="W14" s="106"/>
      <c r="X14" s="106"/>
      <c r="Y14" s="106"/>
    </row>
    <row r="15" spans="3:25">
      <c r="C15" s="114" t="s">
        <v>22</v>
      </c>
      <c r="D15" s="115"/>
      <c r="E15" s="116"/>
      <c r="F15" s="112" t="str">
        <f>IFERROR(VLOOKUP(F5,JLS_Data!E2:U191,9,FALSE),"Унесите податак!")</f>
        <v>07355866</v>
      </c>
      <c r="G15" s="113"/>
      <c r="H15" s="110" t="str">
        <f>IFERROR(VLOOKUP(F5,JLS_Data!E2:U191,10,FALSE),"Унесите податак!")</f>
        <v>101960656</v>
      </c>
      <c r="I15" s="111"/>
      <c r="K15" s="108" t="s">
        <v>11</v>
      </c>
      <c r="L15" s="109"/>
      <c r="M15" s="109"/>
      <c r="N15" s="106"/>
      <c r="O15" s="106"/>
      <c r="P15" s="106"/>
      <c r="Q15" s="106"/>
      <c r="S15" s="108" t="s">
        <v>11</v>
      </c>
      <c r="T15" s="109"/>
      <c r="U15" s="109"/>
      <c r="V15" s="106"/>
      <c r="W15" s="106"/>
      <c r="X15" s="106"/>
      <c r="Y15" s="106"/>
    </row>
    <row r="16" spans="3:25">
      <c r="K16" s="108" t="s">
        <v>14</v>
      </c>
      <c r="L16" s="109"/>
      <c r="M16" s="109"/>
      <c r="N16" s="105"/>
      <c r="O16" s="106"/>
      <c r="P16" s="106"/>
      <c r="Q16" s="106"/>
      <c r="S16" s="108" t="s">
        <v>13</v>
      </c>
      <c r="T16" s="108"/>
      <c r="U16" s="108"/>
      <c r="V16" s="105"/>
      <c r="W16" s="106"/>
      <c r="X16" s="106"/>
      <c r="Y16" s="106"/>
    </row>
    <row r="17" spans="3:25">
      <c r="K17" s="108" t="s">
        <v>16</v>
      </c>
      <c r="L17" s="109"/>
      <c r="M17" s="109"/>
      <c r="N17" s="107"/>
      <c r="O17" s="106"/>
      <c r="P17" s="106"/>
      <c r="Q17" s="106"/>
      <c r="S17" s="108" t="s">
        <v>16</v>
      </c>
      <c r="T17" s="108"/>
      <c r="U17" s="108"/>
      <c r="V17" s="107"/>
      <c r="W17" s="106"/>
      <c r="X17" s="106"/>
      <c r="Y17" s="106"/>
    </row>
    <row r="18" spans="3:25" ht="15.75" thickBot="1">
      <c r="K18" s="68"/>
      <c r="L18" s="68"/>
      <c r="M18" s="68"/>
      <c r="N18" s="68"/>
      <c r="O18" s="68"/>
      <c r="P18" s="68"/>
      <c r="Q18" s="68"/>
      <c r="S18" s="68"/>
      <c r="T18" s="68"/>
      <c r="U18" s="68"/>
      <c r="V18" s="68"/>
      <c r="W18" s="68"/>
      <c r="X18" s="68"/>
      <c r="Y18" s="68"/>
    </row>
    <row r="19" spans="3:25" ht="23.25">
      <c r="C19" s="100" t="s">
        <v>23</v>
      </c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2"/>
    </row>
    <row r="20" spans="3:25">
      <c r="C20" s="68"/>
      <c r="D20" s="68"/>
      <c r="E20" s="68"/>
      <c r="F20" s="68"/>
      <c r="G20" s="68"/>
      <c r="H20" s="68"/>
      <c r="I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</row>
    <row r="21" spans="3:25">
      <c r="C21" s="96" t="s">
        <v>24</v>
      </c>
      <c r="D21" s="97"/>
      <c r="E21" s="97"/>
      <c r="F21" s="97"/>
      <c r="G21" s="97"/>
      <c r="H21" s="97"/>
      <c r="I21" s="97"/>
      <c r="K21" s="96" t="s">
        <v>25</v>
      </c>
      <c r="L21" s="97"/>
      <c r="M21" s="97"/>
      <c r="N21" s="97"/>
      <c r="O21" s="97"/>
      <c r="P21" s="97"/>
      <c r="Q21" s="97"/>
      <c r="R21" s="68"/>
      <c r="S21" s="96" t="s">
        <v>26</v>
      </c>
      <c r="T21" s="97"/>
      <c r="U21" s="97"/>
      <c r="V21" s="97"/>
      <c r="W21" s="97"/>
      <c r="X21" s="97"/>
      <c r="Y21" s="97"/>
    </row>
    <row r="22" spans="3:25" s="1" customFormat="1" ht="20.100000000000001" customHeight="1" thickBot="1">
      <c r="C22" s="103" t="s">
        <v>27</v>
      </c>
      <c r="D22" s="104"/>
      <c r="E22" s="103" t="s">
        <v>28</v>
      </c>
      <c r="F22" s="104"/>
      <c r="G22" s="103" t="s">
        <v>29</v>
      </c>
      <c r="H22" s="104"/>
      <c r="I22" s="76" t="s">
        <v>30</v>
      </c>
      <c r="J22"/>
      <c r="K22" s="103" t="s">
        <v>27</v>
      </c>
      <c r="L22" s="104"/>
      <c r="M22" s="103" t="s">
        <v>28</v>
      </c>
      <c r="N22" s="104"/>
      <c r="O22" s="103" t="s">
        <v>29</v>
      </c>
      <c r="P22" s="104"/>
      <c r="Q22" s="76" t="s">
        <v>30</v>
      </c>
      <c r="R22" s="78"/>
      <c r="S22" s="103" t="s">
        <v>27</v>
      </c>
      <c r="T22" s="104"/>
      <c r="U22" s="103" t="s">
        <v>28</v>
      </c>
      <c r="V22" s="104"/>
      <c r="W22" s="103" t="s">
        <v>29</v>
      </c>
      <c r="X22" s="104"/>
      <c r="Y22" s="76" t="s">
        <v>30</v>
      </c>
    </row>
    <row r="23" spans="3:25" ht="36.950000000000003" customHeight="1" thickBot="1">
      <c r="C23" s="91" cm="1">
        <f t="array" ref="C23">G23/1.2</f>
        <v>0</v>
      </c>
      <c r="D23" s="91"/>
      <c r="E23" s="91" cm="1">
        <f t="array" ref="E23">C23*0.2</f>
        <v>0</v>
      </c>
      <c r="F23" s="91"/>
      <c r="G23" s="98"/>
      <c r="H23" s="99"/>
      <c r="I23" s="79" t="e" cm="1">
        <f t="array" ref="I23">G23/W23</f>
        <v>#DIV/0!</v>
      </c>
      <c r="K23" s="91" cm="1">
        <f t="array" ref="K23">O23/1.2</f>
        <v>0</v>
      </c>
      <c r="L23" s="91"/>
      <c r="M23" s="91" cm="1">
        <f t="array" ref="M23">K23*0.2</f>
        <v>0</v>
      </c>
      <c r="N23" s="91"/>
      <c r="O23" s="98"/>
      <c r="P23" s="99"/>
      <c r="Q23" s="79" t="e" cm="1">
        <f t="array" ref="Q23">O23/W23</f>
        <v>#DIV/0!</v>
      </c>
      <c r="R23" s="81"/>
      <c r="S23" s="91" cm="1">
        <f t="array" ref="S23">W23/1.2</f>
        <v>0</v>
      </c>
      <c r="T23" s="91"/>
      <c r="U23" s="91" cm="1">
        <f t="array" ref="U23">S23*0.2</f>
        <v>0</v>
      </c>
      <c r="V23" s="91"/>
      <c r="W23" s="92" cm="1">
        <f t="array" ref="W23">O23+G23</f>
        <v>0</v>
      </c>
      <c r="X23" s="92"/>
      <c r="Y23" s="79" t="e" cm="1">
        <f t="array" ref="Y23">I23+Q23</f>
        <v>#DIV/0!</v>
      </c>
    </row>
    <row r="25" spans="3:25" ht="32.1" customHeight="1">
      <c r="C25" s="130" t="s">
        <v>1636</v>
      </c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</row>
    <row r="27" spans="3:25" ht="45" customHeight="1">
      <c r="C27" s="88" t="s">
        <v>1637</v>
      </c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90"/>
    </row>
  </sheetData>
  <sheetProtection sheet="1" objects="1" scenarios="1"/>
  <mergeCells count="89">
    <mergeCell ref="C25:Y25"/>
    <mergeCell ref="D6:E6"/>
    <mergeCell ref="L6:M6"/>
    <mergeCell ref="T6:U6"/>
    <mergeCell ref="C3:Y3"/>
    <mergeCell ref="C5:E5"/>
    <mergeCell ref="F5:I5"/>
    <mergeCell ref="N5:Q5"/>
    <mergeCell ref="V5:Y5"/>
    <mergeCell ref="C7:I7"/>
    <mergeCell ref="K7:Q7"/>
    <mergeCell ref="S7:Y7"/>
    <mergeCell ref="C8:E8"/>
    <mergeCell ref="F8:I8"/>
    <mergeCell ref="K8:M8"/>
    <mergeCell ref="N8:Q8"/>
    <mergeCell ref="C15:E15"/>
    <mergeCell ref="S8:U8"/>
    <mergeCell ref="V8:Y8"/>
    <mergeCell ref="V10:Y10"/>
    <mergeCell ref="C9:E9"/>
    <mergeCell ref="F9:I9"/>
    <mergeCell ref="K9:M9"/>
    <mergeCell ref="N9:Q9"/>
    <mergeCell ref="S9:U9"/>
    <mergeCell ref="V9:Y9"/>
    <mergeCell ref="C10:E10"/>
    <mergeCell ref="F10:I10"/>
    <mergeCell ref="K10:M10"/>
    <mergeCell ref="N10:Q10"/>
    <mergeCell ref="S10:U10"/>
    <mergeCell ref="S13:Y13"/>
    <mergeCell ref="V11:Y11"/>
    <mergeCell ref="C12:E12"/>
    <mergeCell ref="F12:I12"/>
    <mergeCell ref="C13:E13"/>
    <mergeCell ref="F13:I13"/>
    <mergeCell ref="K13:Q13"/>
    <mergeCell ref="C11:E11"/>
    <mergeCell ref="F11:I11"/>
    <mergeCell ref="K11:M11"/>
    <mergeCell ref="N11:Q11"/>
    <mergeCell ref="S11:U11"/>
    <mergeCell ref="C14:E14"/>
    <mergeCell ref="F14:G14"/>
    <mergeCell ref="H14:I14"/>
    <mergeCell ref="K14:M14"/>
    <mergeCell ref="N14:Q14"/>
    <mergeCell ref="H15:I15"/>
    <mergeCell ref="K15:M15"/>
    <mergeCell ref="N15:Q15"/>
    <mergeCell ref="S15:U15"/>
    <mergeCell ref="F15:G15"/>
    <mergeCell ref="V16:Y16"/>
    <mergeCell ref="W22:X22"/>
    <mergeCell ref="V17:Y17"/>
    <mergeCell ref="S14:U14"/>
    <mergeCell ref="K16:M16"/>
    <mergeCell ref="N16:Q16"/>
    <mergeCell ref="S16:U16"/>
    <mergeCell ref="V15:Y15"/>
    <mergeCell ref="V14:Y14"/>
    <mergeCell ref="K17:M17"/>
    <mergeCell ref="N17:Q17"/>
    <mergeCell ref="S17:U17"/>
    <mergeCell ref="O22:P22"/>
    <mergeCell ref="S22:T22"/>
    <mergeCell ref="U22:V22"/>
    <mergeCell ref="C22:D22"/>
    <mergeCell ref="E22:F22"/>
    <mergeCell ref="G22:H22"/>
    <mergeCell ref="K22:L22"/>
    <mergeCell ref="M22:N22"/>
    <mergeCell ref="C27:Y27"/>
    <mergeCell ref="U23:V23"/>
    <mergeCell ref="W23:X23"/>
    <mergeCell ref="K5:M5"/>
    <mergeCell ref="S5:U5"/>
    <mergeCell ref="C21:I21"/>
    <mergeCell ref="K21:Q21"/>
    <mergeCell ref="S21:Y21"/>
    <mergeCell ref="C23:D23"/>
    <mergeCell ref="E23:F23"/>
    <mergeCell ref="G23:H23"/>
    <mergeCell ref="K23:L23"/>
    <mergeCell ref="M23:N23"/>
    <mergeCell ref="O23:P23"/>
    <mergeCell ref="S23:T23"/>
    <mergeCell ref="C19:Y19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40E0AA-D1DB-B24C-B3E3-CE08CB3120A7}">
          <x14:formula1>
            <xm:f>PARAM!$O$2:$O$193</xm:f>
          </x14:formula1>
          <xm:sqref>F5:I5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3:M67"/>
  <sheetViews>
    <sheetView showGridLines="0" view="pageBreakPreview" zoomScale="186" zoomScaleNormal="162" zoomScaleSheetLayoutView="186" workbookViewId="0">
      <selection activeCell="H59" sqref="H59"/>
    </sheetView>
  </sheetViews>
  <sheetFormatPr defaultColWidth="8.85546875" defaultRowHeight="15"/>
  <cols>
    <col min="1" max="1" width="2.42578125" customWidth="1"/>
    <col min="2" max="2" width="8.140625" style="1" bestFit="1" customWidth="1"/>
    <col min="3" max="3" width="4.28515625" style="1"/>
    <col min="4" max="4" width="3.140625" style="1"/>
    <col min="5" max="5" width="7" style="1"/>
    <col min="6" max="6" width="4" style="1"/>
    <col min="7" max="7" width="12.28515625" style="1"/>
    <col min="8" max="8" width="13.7109375" style="1"/>
    <col min="9" max="9" width="17.42578125" style="1"/>
    <col min="10" max="10" width="2.42578125" style="1"/>
    <col min="11" max="11" width="2.7109375" style="1"/>
    <col min="12" max="12" width="9.28515625" style="1" customWidth="1"/>
    <col min="13" max="13" width="2.85546875" style="1" customWidth="1"/>
  </cols>
  <sheetData>
    <row r="3" spans="2:13" ht="20.100000000000001" customHeight="1">
      <c r="B3" s="163"/>
      <c r="C3" s="163"/>
      <c r="D3" s="156" t="s">
        <v>31</v>
      </c>
      <c r="E3" s="156"/>
      <c r="F3" s="156"/>
      <c r="G3" s="156"/>
      <c r="H3" s="156"/>
      <c r="I3" s="2"/>
      <c r="J3" s="166" t="s">
        <v>32</v>
      </c>
      <c r="K3" s="166"/>
      <c r="L3" s="166"/>
      <c r="M3" s="58"/>
    </row>
    <row r="4" spans="2:13" ht="42.95" customHeight="1">
      <c r="B4" s="163"/>
      <c r="C4" s="163"/>
      <c r="D4" s="156"/>
      <c r="E4" s="156"/>
      <c r="F4" s="156"/>
      <c r="G4" s="156"/>
      <c r="H4" s="156"/>
      <c r="I4" s="82" t="s">
        <v>33</v>
      </c>
      <c r="J4" s="167">
        <f ca="1">Forma!V5</f>
        <v>45776</v>
      </c>
      <c r="K4" s="168"/>
      <c r="L4" s="169"/>
      <c r="M4" s="58"/>
    </row>
    <row r="8" spans="2:13" ht="24" customHeight="1">
      <c r="B8" s="164" t="s">
        <v>34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</row>
    <row r="9" spans="2:13" ht="48" customHeight="1">
      <c r="B9" s="158" t="s">
        <v>35</v>
      </c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</row>
    <row r="10" spans="2:13" ht="15" customHeight="1">
      <c r="B10" s="52"/>
    </row>
    <row r="12" spans="2:13" ht="20.100000000000001" customHeight="1">
      <c r="B12" s="160" t="s">
        <v>36</v>
      </c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</row>
    <row r="13" spans="2:13" ht="15" customHeight="1">
      <c r="B13" s="41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2:13" ht="15" customHeight="1">
      <c r="B14" s="162" t="s">
        <v>37</v>
      </c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</row>
    <row r="15" spans="2:13" ht="15" customHeight="1">
      <c r="B15" s="83" t="s">
        <v>38</v>
      </c>
      <c r="C15" s="150" t="s">
        <v>39</v>
      </c>
      <c r="D15" s="151"/>
      <c r="E15" s="151"/>
      <c r="F15" s="151"/>
      <c r="G15" s="152"/>
      <c r="H15" s="154" t="str">
        <f>Forma!N5</f>
        <v>Општина Бајина Башта</v>
      </c>
      <c r="I15" s="154"/>
      <c r="J15" s="154"/>
      <c r="K15" s="154"/>
      <c r="L15" s="154"/>
      <c r="M15" s="3"/>
    </row>
    <row r="16" spans="2:13" ht="15" customHeight="1">
      <c r="B16" s="84" t="s">
        <v>40</v>
      </c>
      <c r="C16" s="150" t="s">
        <v>41</v>
      </c>
      <c r="D16" s="151"/>
      <c r="E16" s="151"/>
      <c r="F16" s="151"/>
      <c r="G16" s="152"/>
      <c r="H16" s="153" t="str">
        <f>Forma!F5</f>
        <v>Бајина Башта</v>
      </c>
      <c r="I16" s="154"/>
      <c r="J16" s="154"/>
      <c r="K16" s="154"/>
      <c r="L16" s="154"/>
      <c r="M16" s="3"/>
    </row>
    <row r="17" spans="2:13" ht="15" customHeight="1">
      <c r="B17" s="83" t="s">
        <v>42</v>
      </c>
      <c r="C17" s="150" t="s">
        <v>43</v>
      </c>
      <c r="D17" s="151"/>
      <c r="E17" s="151"/>
      <c r="F17" s="151"/>
      <c r="G17" s="152"/>
      <c r="H17" s="154">
        <f>Forma!F8</f>
        <v>31250</v>
      </c>
      <c r="I17" s="154"/>
      <c r="J17" s="154"/>
      <c r="K17" s="154"/>
      <c r="L17" s="154"/>
      <c r="M17" s="3"/>
    </row>
    <row r="18" spans="2:13" ht="15" customHeight="1">
      <c r="B18" s="84" t="s">
        <v>44</v>
      </c>
      <c r="C18" s="150" t="s">
        <v>45</v>
      </c>
      <c r="D18" s="151"/>
      <c r="E18" s="151"/>
      <c r="F18" s="151"/>
      <c r="G18" s="152"/>
      <c r="H18" s="154" t="str">
        <f>Forma!F9</f>
        <v>Душана Вишића 28</v>
      </c>
      <c r="I18" s="154"/>
      <c r="J18" s="154"/>
      <c r="K18" s="154"/>
      <c r="L18" s="154"/>
      <c r="M18" s="3"/>
    </row>
    <row r="19" spans="2:13" ht="15" customHeight="1">
      <c r="B19" s="84" t="s">
        <v>46</v>
      </c>
      <c r="C19" s="150" t="s">
        <v>47</v>
      </c>
      <c r="D19" s="151"/>
      <c r="E19" s="151"/>
      <c r="F19" s="151"/>
      <c r="G19" s="152"/>
      <c r="H19" s="154" t="str">
        <f>Forma!F10</f>
        <v>Златиборски</v>
      </c>
      <c r="I19" s="154"/>
      <c r="J19" s="154"/>
      <c r="K19" s="154"/>
      <c r="L19" s="154"/>
      <c r="M19" s="3"/>
    </row>
    <row r="20" spans="2:13" ht="15" customHeight="1">
      <c r="B20" s="84" t="s">
        <v>48</v>
      </c>
      <c r="C20" s="150" t="s">
        <v>49</v>
      </c>
      <c r="D20" s="151"/>
      <c r="E20" s="151"/>
      <c r="F20" s="151"/>
      <c r="G20" s="152"/>
      <c r="H20" s="154" t="str">
        <f>Forma!F11</f>
        <v>031865280</v>
      </c>
      <c r="I20" s="154"/>
      <c r="J20" s="154"/>
      <c r="K20" s="154"/>
      <c r="L20" s="154"/>
      <c r="M20" s="3"/>
    </row>
    <row r="21" spans="2:13" ht="15" customHeight="1">
      <c r="B21" s="84" t="s">
        <v>50</v>
      </c>
      <c r="C21" s="150" t="s">
        <v>51</v>
      </c>
      <c r="D21" s="151"/>
      <c r="E21" s="151"/>
      <c r="F21" s="151"/>
      <c r="G21" s="152"/>
      <c r="H21" s="154" t="str">
        <f>Forma!F12</f>
        <v>III група</v>
      </c>
      <c r="I21" s="154"/>
      <c r="J21" s="154"/>
      <c r="K21" s="154"/>
      <c r="L21" s="154"/>
      <c r="M21" s="3"/>
    </row>
    <row r="22" spans="2:13" ht="15" customHeight="1">
      <c r="B22" s="84" t="s">
        <v>52</v>
      </c>
      <c r="C22" s="155" t="s">
        <v>53</v>
      </c>
      <c r="D22" s="155"/>
      <c r="E22" s="155"/>
      <c r="F22" s="155"/>
      <c r="G22" s="155"/>
      <c r="H22" s="170">
        <f>Forma!F13</f>
        <v>23533</v>
      </c>
      <c r="I22" s="154"/>
      <c r="J22" s="154"/>
      <c r="K22" s="154"/>
      <c r="L22" s="154"/>
      <c r="M22" s="3"/>
    </row>
    <row r="23" spans="2:13" ht="15" customHeight="1">
      <c r="B23" s="84" t="s">
        <v>54</v>
      </c>
      <c r="C23" s="155" t="s">
        <v>55</v>
      </c>
      <c r="D23" s="155"/>
      <c r="E23" s="155"/>
      <c r="F23" s="155"/>
      <c r="G23" s="155"/>
      <c r="H23" s="154" t="str">
        <f>Forma!F15</f>
        <v>07355866</v>
      </c>
      <c r="I23" s="154"/>
      <c r="J23" s="154"/>
      <c r="K23" s="154"/>
      <c r="L23" s="154"/>
      <c r="M23" s="3"/>
    </row>
    <row r="24" spans="2:13" ht="15" customHeight="1">
      <c r="B24" s="84" t="s">
        <v>56</v>
      </c>
      <c r="C24" s="155" t="s">
        <v>57</v>
      </c>
      <c r="D24" s="155"/>
      <c r="E24" s="155"/>
      <c r="F24" s="155"/>
      <c r="G24" s="155"/>
      <c r="H24" s="154" t="str">
        <f>Forma!H15</f>
        <v>101960656</v>
      </c>
      <c r="I24" s="154"/>
      <c r="J24" s="154"/>
      <c r="K24" s="154"/>
      <c r="L24" s="154"/>
      <c r="M24" s="3"/>
    </row>
    <row r="25" spans="2:13" ht="15" customHeight="1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2:13" ht="15" customHeight="1">
      <c r="B26" s="156" t="s">
        <v>58</v>
      </c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</row>
    <row r="27" spans="2:13" ht="15" customHeight="1">
      <c r="B27" s="83" t="s">
        <v>59</v>
      </c>
      <c r="C27" s="155" t="s">
        <v>60</v>
      </c>
      <c r="D27" s="155"/>
      <c r="E27" s="155"/>
      <c r="F27" s="155"/>
      <c r="G27" s="155"/>
      <c r="H27" s="154" t="str">
        <f>Forma!N8</f>
        <v>Весна Ђурић</v>
      </c>
      <c r="I27" s="154"/>
      <c r="J27" s="154"/>
      <c r="K27" s="154"/>
      <c r="L27" s="154"/>
      <c r="M27" s="3"/>
    </row>
    <row r="28" spans="2:13" ht="15" customHeight="1">
      <c r="B28" s="83" t="s">
        <v>61</v>
      </c>
      <c r="C28" s="155" t="s">
        <v>62</v>
      </c>
      <c r="D28" s="155"/>
      <c r="E28" s="155"/>
      <c r="F28" s="155"/>
      <c r="G28" s="155"/>
      <c r="H28" s="154" t="str">
        <f>Forma!N9</f>
        <v>председник општине</v>
      </c>
      <c r="I28" s="154"/>
      <c r="J28" s="154"/>
      <c r="K28" s="154"/>
      <c r="L28" s="154"/>
      <c r="M28" s="3"/>
    </row>
    <row r="29" spans="2:13" ht="15" customHeight="1">
      <c r="B29" s="83" t="s">
        <v>63</v>
      </c>
      <c r="C29" s="155" t="s">
        <v>64</v>
      </c>
      <c r="D29" s="155"/>
      <c r="E29" s="155"/>
      <c r="F29" s="155"/>
      <c r="G29" s="155"/>
      <c r="H29" s="154" t="str">
        <f>Forma!N10</f>
        <v>031/865-280</v>
      </c>
      <c r="I29" s="154"/>
      <c r="J29" s="154"/>
      <c r="K29" s="154"/>
      <c r="L29" s="154"/>
      <c r="M29" s="3"/>
    </row>
    <row r="30" spans="2:13" ht="15" customHeight="1">
      <c r="B30" s="83" t="s">
        <v>65</v>
      </c>
      <c r="C30" s="155" t="s">
        <v>66</v>
      </c>
      <c r="D30" s="155"/>
      <c r="E30" s="155"/>
      <c r="F30" s="155"/>
      <c r="G30" s="155"/>
      <c r="H30" s="154">
        <f>Forma!N17</f>
        <v>0</v>
      </c>
      <c r="I30" s="154"/>
      <c r="J30" s="154"/>
      <c r="K30" s="154"/>
      <c r="L30" s="154"/>
      <c r="M30" s="3"/>
    </row>
    <row r="31" spans="2:13" ht="15" customHeight="1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2:13" ht="15" customHeight="1">
      <c r="B32" s="156" t="s">
        <v>67</v>
      </c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</row>
    <row r="33" spans="2:13" ht="15" customHeight="1">
      <c r="B33" s="83" t="s">
        <v>68</v>
      </c>
      <c r="C33" s="155" t="s">
        <v>60</v>
      </c>
      <c r="D33" s="155"/>
      <c r="E33" s="155"/>
      <c r="F33" s="155"/>
      <c r="G33" s="155"/>
      <c r="H33" s="154" t="str">
        <f>Forma!V8</f>
        <v>Милан Злопорубовић</v>
      </c>
      <c r="I33" s="154"/>
      <c r="J33" s="154"/>
      <c r="K33" s="154"/>
      <c r="L33" s="154"/>
      <c r="M33" s="3"/>
    </row>
    <row r="34" spans="2:13" ht="15" customHeight="1">
      <c r="B34" s="83" t="s">
        <v>69</v>
      </c>
      <c r="C34" s="155" t="s">
        <v>62</v>
      </c>
      <c r="D34" s="155"/>
      <c r="E34" s="155"/>
      <c r="F34" s="155"/>
      <c r="G34" s="155"/>
      <c r="H34" s="154" t="str">
        <f>Forma!V9</f>
        <v>Енергетски менаџер</v>
      </c>
      <c r="I34" s="154"/>
      <c r="J34" s="154"/>
      <c r="K34" s="154"/>
      <c r="L34" s="154"/>
      <c r="M34" s="3"/>
    </row>
    <row r="35" spans="2:13" ht="15" customHeight="1">
      <c r="B35" s="83" t="s">
        <v>70</v>
      </c>
      <c r="C35" s="155" t="s">
        <v>64</v>
      </c>
      <c r="D35" s="155"/>
      <c r="E35" s="155"/>
      <c r="F35" s="155"/>
      <c r="G35" s="155"/>
      <c r="H35" s="154" t="str">
        <f>Forma!V10</f>
        <v>0644573245</v>
      </c>
      <c r="I35" s="154"/>
      <c r="J35" s="154"/>
      <c r="K35" s="154"/>
      <c r="L35" s="154"/>
      <c r="M35" s="3"/>
    </row>
    <row r="36" spans="2:13" ht="15" customHeight="1">
      <c r="B36" s="83" t="s">
        <v>71</v>
      </c>
      <c r="C36" s="155" t="s">
        <v>66</v>
      </c>
      <c r="D36" s="155"/>
      <c r="E36" s="155"/>
      <c r="F36" s="155"/>
      <c r="G36" s="155"/>
      <c r="H36" s="154" t="str">
        <f>Forma!V11</f>
        <v>milan.zloporubovic@gmail.com</v>
      </c>
      <c r="I36" s="154"/>
      <c r="J36" s="154"/>
      <c r="K36" s="154"/>
      <c r="L36" s="154"/>
      <c r="M36" s="3"/>
    </row>
    <row r="37" spans="2:13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13" ht="20.100000000000001" customHeight="1">
      <c r="B38" s="171" t="s">
        <v>72</v>
      </c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</row>
    <row r="40" spans="2:13" ht="15.75">
      <c r="B40" s="172" t="s">
        <v>73</v>
      </c>
      <c r="C40" s="172"/>
      <c r="D40" s="172"/>
      <c r="E40" s="172"/>
      <c r="F40" s="172"/>
      <c r="G40" s="172" t="s">
        <v>28</v>
      </c>
      <c r="H40" s="172"/>
      <c r="I40" s="172" t="s">
        <v>74</v>
      </c>
      <c r="J40" s="172"/>
      <c r="K40" s="172"/>
      <c r="L40" s="82" t="s">
        <v>75</v>
      </c>
    </row>
    <row r="41" spans="2:13">
      <c r="B41" s="176" t="s">
        <v>76</v>
      </c>
      <c r="C41" s="176"/>
      <c r="D41" s="176"/>
      <c r="E41" s="176"/>
      <c r="F41" s="176"/>
      <c r="G41" s="176" t="s">
        <v>76</v>
      </c>
      <c r="H41" s="176"/>
      <c r="I41" s="177" t="s">
        <v>76</v>
      </c>
      <c r="J41" s="178"/>
      <c r="K41" s="179"/>
      <c r="L41" s="85" t="s">
        <v>77</v>
      </c>
    </row>
    <row r="42" spans="2:13" ht="20.100000000000001" customHeight="1">
      <c r="B42" s="172" t="s">
        <v>26</v>
      </c>
      <c r="C42" s="172"/>
      <c r="D42" s="172"/>
      <c r="E42" s="172"/>
      <c r="F42" s="172"/>
      <c r="G42" s="172"/>
      <c r="H42" s="172"/>
      <c r="I42" s="172"/>
      <c r="J42" s="172"/>
      <c r="K42" s="172"/>
      <c r="L42" s="172"/>
    </row>
    <row r="43" spans="2:13" ht="30" customHeight="1">
      <c r="B43" s="173">
        <f>Forma!S23</f>
        <v>0</v>
      </c>
      <c r="C43" s="172"/>
      <c r="D43" s="172"/>
      <c r="E43" s="172"/>
      <c r="F43" s="172"/>
      <c r="G43" s="173">
        <f>Forma!U23</f>
        <v>0</v>
      </c>
      <c r="H43" s="172"/>
      <c r="I43" s="174">
        <f>Forma!W23</f>
        <v>0</v>
      </c>
      <c r="J43" s="175"/>
      <c r="K43" s="175"/>
      <c r="L43" s="86" t="e">
        <f>Forma!Y23</f>
        <v>#DIV/0!</v>
      </c>
    </row>
    <row r="44" spans="2:13" ht="20.100000000000001" customHeight="1">
      <c r="B44" s="172" t="s">
        <v>78</v>
      </c>
      <c r="C44" s="172"/>
      <c r="D44" s="172"/>
      <c r="E44" s="172"/>
      <c r="F44" s="172"/>
      <c r="G44" s="172"/>
      <c r="H44" s="172"/>
      <c r="I44" s="172"/>
      <c r="J44" s="172"/>
      <c r="K44" s="172"/>
      <c r="L44" s="172"/>
    </row>
    <row r="45" spans="2:13" ht="30" customHeight="1">
      <c r="B45" s="173">
        <f>Forma!C23</f>
        <v>0</v>
      </c>
      <c r="C45" s="172"/>
      <c r="D45" s="172"/>
      <c r="E45" s="172"/>
      <c r="F45" s="172"/>
      <c r="G45" s="173">
        <f>Forma!E23</f>
        <v>0</v>
      </c>
      <c r="H45" s="172"/>
      <c r="I45" s="174">
        <f>Forma!G23</f>
        <v>0</v>
      </c>
      <c r="J45" s="175"/>
      <c r="K45" s="175"/>
      <c r="L45" s="86" t="e">
        <f>Forma!I23</f>
        <v>#DIV/0!</v>
      </c>
    </row>
    <row r="46" spans="2:13" ht="20.100000000000001" customHeight="1">
      <c r="B46" s="172" t="s">
        <v>79</v>
      </c>
      <c r="C46" s="172"/>
      <c r="D46" s="172"/>
      <c r="E46" s="172"/>
      <c r="F46" s="172"/>
      <c r="G46" s="172"/>
      <c r="H46" s="172"/>
      <c r="I46" s="172"/>
      <c r="J46" s="172"/>
      <c r="K46" s="172"/>
      <c r="L46" s="172"/>
    </row>
    <row r="47" spans="2:13" ht="30" customHeight="1">
      <c r="B47" s="173">
        <f>Forma!K23</f>
        <v>0</v>
      </c>
      <c r="C47" s="172"/>
      <c r="D47" s="172"/>
      <c r="E47" s="172"/>
      <c r="F47" s="172"/>
      <c r="G47" s="173">
        <f>Forma!M23</f>
        <v>0</v>
      </c>
      <c r="H47" s="172"/>
      <c r="I47" s="174">
        <f>Forma!O23</f>
        <v>0</v>
      </c>
      <c r="J47" s="175"/>
      <c r="K47" s="175"/>
      <c r="L47" s="86" t="e">
        <f>Forma!Q23</f>
        <v>#DIV/0!</v>
      </c>
    </row>
    <row r="48" spans="2:13" ht="15.95" customHeight="1">
      <c r="B48" s="53"/>
      <c r="C48" s="54"/>
      <c r="D48" s="54"/>
      <c r="E48" s="54"/>
      <c r="F48" s="54"/>
      <c r="G48" s="53"/>
      <c r="H48" s="54"/>
      <c r="I48" s="55"/>
      <c r="J48" s="56"/>
      <c r="K48" s="56"/>
      <c r="L48" s="57"/>
    </row>
    <row r="49" spans="2:13" ht="20.100000000000001" customHeight="1">
      <c r="B49" s="180" t="s">
        <v>1641</v>
      </c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</row>
    <row r="51" spans="2:13" ht="55.5" customHeight="1">
      <c r="B51" s="182" t="s">
        <v>1642</v>
      </c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</row>
    <row r="53" spans="2:13" ht="18.75">
      <c r="B53" s="180" t="s">
        <v>1643</v>
      </c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</row>
    <row r="55" spans="2:13" s="60" customFormat="1" ht="32.1" customHeight="1">
      <c r="B55" s="51" t="s">
        <v>1644</v>
      </c>
      <c r="C55" s="149" t="s">
        <v>80</v>
      </c>
      <c r="D55" s="149"/>
      <c r="E55" s="149"/>
      <c r="F55" s="149"/>
      <c r="G55" s="149"/>
      <c r="H55" s="149"/>
      <c r="I55" s="149"/>
      <c r="J55" s="149"/>
      <c r="K55" s="149"/>
      <c r="L55" s="149"/>
      <c r="M55" s="59"/>
    </row>
    <row r="56" spans="2:13" s="60" customFormat="1" ht="40.5" customHeight="1">
      <c r="B56" s="51" t="s">
        <v>1645</v>
      </c>
      <c r="C56" s="149" t="s">
        <v>81</v>
      </c>
      <c r="D56" s="149"/>
      <c r="E56" s="149"/>
      <c r="F56" s="149"/>
      <c r="G56" s="149"/>
      <c r="H56" s="149"/>
      <c r="I56" s="149"/>
      <c r="J56" s="149"/>
      <c r="K56" s="149"/>
      <c r="L56" s="149"/>
      <c r="M56" s="59"/>
    </row>
    <row r="57" spans="2:13" s="60" customFormat="1" ht="32.1" customHeight="1">
      <c r="B57" s="51" t="s">
        <v>1646</v>
      </c>
      <c r="C57" s="149" t="s">
        <v>82</v>
      </c>
      <c r="D57" s="149"/>
      <c r="E57" s="149"/>
      <c r="F57" s="149"/>
      <c r="G57" s="149"/>
      <c r="H57" s="149"/>
      <c r="I57" s="149"/>
      <c r="J57" s="149"/>
      <c r="K57" s="149"/>
      <c r="L57" s="149"/>
      <c r="M57" s="59"/>
    </row>
    <row r="58" spans="2:13" s="60" customFormat="1" ht="32.1" customHeight="1">
      <c r="B58" s="61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</row>
    <row r="59" spans="2:13" s="60" customFormat="1" ht="32.1" customHeight="1">
      <c r="B59" s="61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</row>
    <row r="61" spans="2:13" ht="30" customHeight="1">
      <c r="B61" s="186" t="s">
        <v>83</v>
      </c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</row>
    <row r="62" spans="2:13" ht="20.100000000000001" customHeight="1">
      <c r="B62" s="150" t="s">
        <v>60</v>
      </c>
      <c r="C62" s="151"/>
      <c r="D62" s="151"/>
      <c r="E62" s="152"/>
      <c r="F62" s="183" t="str">
        <f>Forma!V8</f>
        <v>Милан Злопорубовић</v>
      </c>
      <c r="G62" s="184"/>
      <c r="H62" s="184"/>
      <c r="I62" s="184"/>
      <c r="J62" s="185"/>
    </row>
    <row r="63" spans="2:13" ht="33" customHeight="1">
      <c r="B63" s="150" t="s">
        <v>84</v>
      </c>
      <c r="C63" s="151"/>
      <c r="D63" s="151"/>
      <c r="E63" s="152"/>
      <c r="F63" s="183"/>
      <c r="G63" s="184"/>
      <c r="H63" s="184"/>
      <c r="I63" s="184"/>
      <c r="J63" s="185"/>
    </row>
    <row r="65" spans="2:13" ht="27" customHeight="1">
      <c r="B65" s="186" t="s">
        <v>85</v>
      </c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</row>
    <row r="66" spans="2:13" ht="20.100000000000001" customHeight="1">
      <c r="B66" s="150" t="s">
        <v>60</v>
      </c>
      <c r="C66" s="151"/>
      <c r="D66" s="151"/>
      <c r="E66" s="152"/>
      <c r="F66" s="183" t="str">
        <f>Forma!N8</f>
        <v>Весна Ђурић</v>
      </c>
      <c r="G66" s="184"/>
      <c r="H66" s="184"/>
      <c r="I66" s="184"/>
      <c r="J66" s="185"/>
    </row>
    <row r="67" spans="2:13" ht="35.1" customHeight="1">
      <c r="B67" s="150" t="s">
        <v>84</v>
      </c>
      <c r="C67" s="151"/>
      <c r="D67" s="151"/>
      <c r="E67" s="152"/>
      <c r="F67" s="183"/>
      <c r="G67" s="184"/>
      <c r="H67" s="184"/>
      <c r="I67" s="184"/>
      <c r="J67" s="185"/>
    </row>
  </sheetData>
  <mergeCells count="81">
    <mergeCell ref="B67:E67"/>
    <mergeCell ref="F67:J67"/>
    <mergeCell ref="B61:M61"/>
    <mergeCell ref="B65:M65"/>
    <mergeCell ref="B66:E66"/>
    <mergeCell ref="F66:J66"/>
    <mergeCell ref="B62:E62"/>
    <mergeCell ref="F62:J62"/>
    <mergeCell ref="B63:E63"/>
    <mergeCell ref="F63:J63"/>
    <mergeCell ref="B45:F45"/>
    <mergeCell ref="G45:H45"/>
    <mergeCell ref="I45:K45"/>
    <mergeCell ref="B46:L46"/>
    <mergeCell ref="B53:M53"/>
    <mergeCell ref="B47:F47"/>
    <mergeCell ref="G47:H47"/>
    <mergeCell ref="I47:K47"/>
    <mergeCell ref="B49:M49"/>
    <mergeCell ref="B51:M51"/>
    <mergeCell ref="B40:F40"/>
    <mergeCell ref="G40:H40"/>
    <mergeCell ref="I40:K40"/>
    <mergeCell ref="B41:F41"/>
    <mergeCell ref="G41:H41"/>
    <mergeCell ref="I41:K41"/>
    <mergeCell ref="B42:L42"/>
    <mergeCell ref="B43:F43"/>
    <mergeCell ref="G43:H43"/>
    <mergeCell ref="I43:K43"/>
    <mergeCell ref="B44:L44"/>
    <mergeCell ref="C28:G28"/>
    <mergeCell ref="H28:L28"/>
    <mergeCell ref="C29:G29"/>
    <mergeCell ref="H29:L29"/>
    <mergeCell ref="B38:M38"/>
    <mergeCell ref="C33:G33"/>
    <mergeCell ref="H33:L33"/>
    <mergeCell ref="C34:G34"/>
    <mergeCell ref="H34:L34"/>
    <mergeCell ref="C35:G35"/>
    <mergeCell ref="H35:L35"/>
    <mergeCell ref="C36:G36"/>
    <mergeCell ref="H36:L36"/>
    <mergeCell ref="C24:G24"/>
    <mergeCell ref="H24:L24"/>
    <mergeCell ref="B26:M26"/>
    <mergeCell ref="C27:G27"/>
    <mergeCell ref="B3:C4"/>
    <mergeCell ref="D3:H4"/>
    <mergeCell ref="B8:M8"/>
    <mergeCell ref="J3:L3"/>
    <mergeCell ref="J4:L4"/>
    <mergeCell ref="H27:L27"/>
    <mergeCell ref="C21:G21"/>
    <mergeCell ref="H21:L21"/>
    <mergeCell ref="C22:G22"/>
    <mergeCell ref="H22:L22"/>
    <mergeCell ref="C23:G23"/>
    <mergeCell ref="H23:L23"/>
    <mergeCell ref="B9:M9"/>
    <mergeCell ref="B12:M12"/>
    <mergeCell ref="B14:M14"/>
    <mergeCell ref="C15:G15"/>
    <mergeCell ref="H15:L15"/>
    <mergeCell ref="C55:L55"/>
    <mergeCell ref="C56:L56"/>
    <mergeCell ref="C57:L57"/>
    <mergeCell ref="C16:G16"/>
    <mergeCell ref="H16:L16"/>
    <mergeCell ref="C17:G17"/>
    <mergeCell ref="H17:L17"/>
    <mergeCell ref="C18:G18"/>
    <mergeCell ref="H18:L18"/>
    <mergeCell ref="C30:G30"/>
    <mergeCell ref="H30:L30"/>
    <mergeCell ref="C19:G19"/>
    <mergeCell ref="H19:L19"/>
    <mergeCell ref="C20:G20"/>
    <mergeCell ref="H20:L20"/>
    <mergeCell ref="B32:M32"/>
  </mergeCells>
  <printOptions horizontalCentered="1"/>
  <pageMargins left="0.59055118110236227" right="0.59055118110236227" top="0.59055118110236227" bottom="0.59055118110236227" header="0.39370078740157483" footer="0.39370078740157483"/>
  <pageSetup paperSize="9" scale="89" fitToHeight="2" orientation="portrait" r:id="rId1"/>
  <rowBreaks count="1" manualBreakCount="1">
    <brk id="48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7934C-6677-8B46-A33E-C4F1BEBA2143}">
  <sheetPr>
    <tabColor rgb="FF92D050"/>
    <pageSetUpPr fitToPage="1"/>
  </sheetPr>
  <dimension ref="B3:M37"/>
  <sheetViews>
    <sheetView showGridLines="0" tabSelected="1" view="pageBreakPreview" topLeftCell="A19" zoomScale="125" zoomScaleNormal="162" zoomScaleSheetLayoutView="186" workbookViewId="0">
      <selection activeCell="B29" sqref="B29:L29"/>
    </sheetView>
  </sheetViews>
  <sheetFormatPr defaultColWidth="8.85546875" defaultRowHeight="15"/>
  <cols>
    <col min="1" max="1" width="2.42578125" customWidth="1"/>
    <col min="2" max="2" width="8.140625" style="1" bestFit="1" customWidth="1"/>
    <col min="3" max="11" width="8.85546875" style="1"/>
    <col min="12" max="12" width="9.28515625" style="1" customWidth="1"/>
    <col min="13" max="13" width="2.85546875" style="1" customWidth="1"/>
  </cols>
  <sheetData>
    <row r="3" spans="2:13" ht="20.100000000000001" customHeight="1">
      <c r="B3" s="58"/>
      <c r="C3" s="58"/>
      <c r="D3" s="58"/>
      <c r="E3" s="58"/>
      <c r="F3" s="58"/>
      <c r="G3" s="58"/>
      <c r="H3" s="58"/>
      <c r="I3" s="42"/>
      <c r="M3" s="58"/>
    </row>
    <row r="4" spans="2:13" ht="18" customHeight="1">
      <c r="B4" s="156" t="str">
        <f>Forma!N5</f>
        <v>Општина Бајина Башта</v>
      </c>
      <c r="C4" s="156"/>
      <c r="D4" s="156"/>
      <c r="E4" s="156"/>
      <c r="F4" s="58"/>
      <c r="G4" s="58"/>
      <c r="H4" s="58"/>
      <c r="J4" s="58"/>
      <c r="K4" s="58"/>
      <c r="L4" s="87" t="s">
        <v>86</v>
      </c>
      <c r="M4" s="58"/>
    </row>
    <row r="5" spans="2:13" ht="14.1" customHeight="1">
      <c r="B5" s="157" t="str">
        <f>Forma!F9</f>
        <v>Душана Вишића 28</v>
      </c>
      <c r="C5" s="157"/>
      <c r="D5" s="157"/>
      <c r="E5" s="157"/>
    </row>
    <row r="6" spans="2:13">
      <c r="B6" s="201" t="str">
        <f>Forma!F8 &amp; " " &amp; Forma!F5</f>
        <v>31250 Бајина Башта</v>
      </c>
      <c r="C6" s="201"/>
      <c r="D6" s="201"/>
      <c r="E6" s="201"/>
    </row>
    <row r="8" spans="2:13" ht="24" customHeight="1">
      <c r="B8" s="164" t="s">
        <v>87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</row>
    <row r="11" spans="2:13" ht="15.75">
      <c r="B11" s="62" t="s">
        <v>88</v>
      </c>
    </row>
    <row r="13" spans="2:13" ht="23.25" customHeight="1">
      <c r="B13" s="62" t="s">
        <v>1639</v>
      </c>
    </row>
    <row r="14" spans="2:13">
      <c r="B14" s="1" t="s">
        <v>1640</v>
      </c>
    </row>
    <row r="15" spans="2:13" ht="45.95" customHeight="1">
      <c r="B15" s="206" t="s">
        <v>89</v>
      </c>
      <c r="C15" s="206"/>
      <c r="D15" s="206"/>
      <c r="E15" s="207" t="str">
        <f>Forma!N5</f>
        <v>Општина Бајина Башта</v>
      </c>
      <c r="F15" s="207"/>
      <c r="G15" s="207"/>
      <c r="H15" s="207"/>
      <c r="I15" s="207"/>
      <c r="J15" s="207"/>
      <c r="K15" s="207"/>
      <c r="L15" s="207"/>
    </row>
    <row r="17" spans="2:12" ht="52.5" customHeight="1">
      <c r="B17" s="182" t="s">
        <v>1638</v>
      </c>
      <c r="C17" s="182"/>
      <c r="D17" s="182"/>
      <c r="E17" s="182"/>
      <c r="F17" s="182"/>
      <c r="G17" s="182"/>
      <c r="H17" s="182"/>
      <c r="I17" s="182"/>
      <c r="J17" s="182"/>
      <c r="K17" s="182"/>
      <c r="L17" s="182"/>
    </row>
    <row r="19" spans="2:12" ht="17.100000000000001" customHeight="1">
      <c r="B19" s="202" t="s">
        <v>73</v>
      </c>
      <c r="C19" s="203"/>
      <c r="D19" s="204"/>
      <c r="E19" s="202" t="s">
        <v>28</v>
      </c>
      <c r="F19" s="203"/>
      <c r="G19" s="204"/>
      <c r="H19" s="202" t="s">
        <v>74</v>
      </c>
      <c r="I19" s="203"/>
      <c r="J19" s="203"/>
      <c r="K19" s="204"/>
      <c r="L19" s="82" t="s">
        <v>75</v>
      </c>
    </row>
    <row r="20" spans="2:12">
      <c r="B20" s="177" t="s">
        <v>76</v>
      </c>
      <c r="C20" s="178"/>
      <c r="D20" s="179"/>
      <c r="E20" s="177" t="s">
        <v>76</v>
      </c>
      <c r="F20" s="178"/>
      <c r="G20" s="179"/>
      <c r="H20" s="177" t="s">
        <v>76</v>
      </c>
      <c r="I20" s="178"/>
      <c r="J20" s="178"/>
      <c r="K20" s="179"/>
      <c r="L20" s="85" t="s">
        <v>77</v>
      </c>
    </row>
    <row r="21" spans="2:12" ht="18.75">
      <c r="B21" s="205" t="s">
        <v>26</v>
      </c>
      <c r="C21" s="205"/>
      <c r="D21" s="205"/>
      <c r="E21" s="205"/>
      <c r="F21" s="205"/>
      <c r="G21" s="205"/>
      <c r="H21" s="205"/>
      <c r="I21" s="205"/>
      <c r="J21" s="205"/>
      <c r="K21" s="205"/>
      <c r="L21" s="205"/>
    </row>
    <row r="22" spans="2:12" ht="15.75">
      <c r="B22" s="188">
        <f>Forma!S23</f>
        <v>0</v>
      </c>
      <c r="C22" s="189"/>
      <c r="D22" s="190"/>
      <c r="E22" s="188">
        <f>Forma!U23</f>
        <v>0</v>
      </c>
      <c r="F22" s="189"/>
      <c r="G22" s="190"/>
      <c r="H22" s="191">
        <f>Forma!W23</f>
        <v>0</v>
      </c>
      <c r="I22" s="192"/>
      <c r="J22" s="192"/>
      <c r="K22" s="193"/>
      <c r="L22" s="86" t="e">
        <f>Forma!Y23</f>
        <v>#DIV/0!</v>
      </c>
    </row>
    <row r="23" spans="2:12" ht="18.75">
      <c r="B23" s="205" t="s">
        <v>78</v>
      </c>
      <c r="C23" s="205"/>
      <c r="D23" s="205"/>
      <c r="E23" s="205"/>
      <c r="F23" s="205"/>
      <c r="G23" s="205"/>
      <c r="H23" s="205"/>
      <c r="I23" s="205"/>
      <c r="J23" s="205"/>
      <c r="K23" s="205"/>
      <c r="L23" s="205"/>
    </row>
    <row r="24" spans="2:12" ht="15.75">
      <c r="B24" s="188">
        <f>Forma!C23</f>
        <v>0</v>
      </c>
      <c r="C24" s="189"/>
      <c r="D24" s="190"/>
      <c r="E24" s="188">
        <f>Forma!E23</f>
        <v>0</v>
      </c>
      <c r="F24" s="189"/>
      <c r="G24" s="190"/>
      <c r="H24" s="191">
        <f>Forma!G23</f>
        <v>0</v>
      </c>
      <c r="I24" s="192"/>
      <c r="J24" s="192"/>
      <c r="K24" s="193"/>
      <c r="L24" s="86" t="e">
        <f>Forma!I23</f>
        <v>#DIV/0!</v>
      </c>
    </row>
    <row r="25" spans="2:12" ht="18.75">
      <c r="B25" s="205" t="s">
        <v>90</v>
      </c>
      <c r="C25" s="205"/>
      <c r="D25" s="205"/>
      <c r="E25" s="205"/>
      <c r="F25" s="205"/>
      <c r="G25" s="205"/>
      <c r="H25" s="205"/>
      <c r="I25" s="205"/>
      <c r="J25" s="205"/>
      <c r="K25" s="205"/>
      <c r="L25" s="205"/>
    </row>
    <row r="26" spans="2:12" ht="15.75">
      <c r="B26" s="188">
        <f>Forma!K23</f>
        <v>0</v>
      </c>
      <c r="C26" s="189"/>
      <c r="D26" s="190"/>
      <c r="E26" s="188">
        <f>Forma!M23</f>
        <v>0</v>
      </c>
      <c r="F26" s="189"/>
      <c r="G26" s="190"/>
      <c r="H26" s="191">
        <f>Forma!O23</f>
        <v>0</v>
      </c>
      <c r="I26" s="192"/>
      <c r="J26" s="192"/>
      <c r="K26" s="193"/>
      <c r="L26" s="86" t="e">
        <f>Forma!Q23</f>
        <v>#DIV/0!</v>
      </c>
    </row>
    <row r="29" spans="2:12" ht="71.099999999999994" customHeight="1">
      <c r="B29" s="195" t="str">
        <f xml:space="preserve"> "б)" &amp; " " &amp; Forma!C27</f>
        <v xml:space="preserve">б) Под пуном материјалном, кривичном и моралном одговорношћу изјављујем да ће удео јединице локалне самоуправе/градске општине бити обезбеђен  </v>
      </c>
      <c r="C29" s="195"/>
      <c r="D29" s="195"/>
      <c r="E29" s="195"/>
      <c r="F29" s="195"/>
      <c r="G29" s="195"/>
      <c r="H29" s="195"/>
      <c r="I29" s="195"/>
      <c r="J29" s="195"/>
      <c r="K29" s="195"/>
      <c r="L29" s="195"/>
    </row>
    <row r="31" spans="2:12" ht="15.75">
      <c r="B31" s="196" t="s">
        <v>91</v>
      </c>
      <c r="C31" s="196"/>
      <c r="D31" s="196"/>
      <c r="E31" s="196"/>
      <c r="F31" s="196"/>
      <c r="G31" s="196"/>
      <c r="H31" s="196"/>
      <c r="I31" s="196"/>
      <c r="J31" s="196"/>
      <c r="K31" s="196"/>
      <c r="L31" s="196"/>
    </row>
    <row r="32" spans="2:12" ht="15.75"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</row>
    <row r="34" spans="2:12">
      <c r="G34" s="65" t="s">
        <v>92</v>
      </c>
    </row>
    <row r="35" spans="2:12">
      <c r="B35" s="64" t="s">
        <v>93</v>
      </c>
      <c r="C35" s="199">
        <f ca="1">Forma!V5</f>
        <v>45776</v>
      </c>
      <c r="D35" s="199"/>
      <c r="G35" s="198" t="s">
        <v>9</v>
      </c>
      <c r="H35" s="198"/>
      <c r="I35" s="200" t="str">
        <f>Forma!N8</f>
        <v>Весна Ђурић</v>
      </c>
      <c r="J35" s="200"/>
      <c r="K35" s="200"/>
      <c r="L35" s="200"/>
    </row>
    <row r="36" spans="2:12">
      <c r="B36" s="64" t="s">
        <v>94</v>
      </c>
      <c r="C36" s="197" t="str">
        <f>Forma!F5</f>
        <v>Бајина Башта</v>
      </c>
      <c r="D36" s="194"/>
      <c r="G36" s="198" t="s">
        <v>95</v>
      </c>
      <c r="H36" s="198"/>
      <c r="I36" s="194"/>
      <c r="J36" s="194"/>
      <c r="K36" s="194"/>
      <c r="L36" s="194"/>
    </row>
    <row r="37" spans="2:12">
      <c r="G37" s="198"/>
      <c r="H37" s="198"/>
      <c r="I37" s="194"/>
      <c r="J37" s="194"/>
      <c r="K37" s="194"/>
      <c r="L37" s="194"/>
    </row>
  </sheetData>
  <mergeCells count="33">
    <mergeCell ref="H19:K19"/>
    <mergeCell ref="B20:D20"/>
    <mergeCell ref="B8:M8"/>
    <mergeCell ref="B15:D15"/>
    <mergeCell ref="E15:L15"/>
    <mergeCell ref="B17:L17"/>
    <mergeCell ref="B4:E4"/>
    <mergeCell ref="B5:E5"/>
    <mergeCell ref="B6:E6"/>
    <mergeCell ref="B26:D26"/>
    <mergeCell ref="E26:G26"/>
    <mergeCell ref="B19:D19"/>
    <mergeCell ref="E19:G19"/>
    <mergeCell ref="B25:L25"/>
    <mergeCell ref="B21:L21"/>
    <mergeCell ref="B22:D22"/>
    <mergeCell ref="E22:G22"/>
    <mergeCell ref="H22:K22"/>
    <mergeCell ref="B23:L23"/>
    <mergeCell ref="B24:D24"/>
    <mergeCell ref="E20:G20"/>
    <mergeCell ref="H20:K20"/>
    <mergeCell ref="E24:G24"/>
    <mergeCell ref="H24:K24"/>
    <mergeCell ref="I36:L37"/>
    <mergeCell ref="H26:K26"/>
    <mergeCell ref="B29:L29"/>
    <mergeCell ref="B31:L31"/>
    <mergeCell ref="C36:D36"/>
    <mergeCell ref="G36:H37"/>
    <mergeCell ref="C35:D35"/>
    <mergeCell ref="G35:H35"/>
    <mergeCell ref="I35:L35"/>
  </mergeCells>
  <printOptions horizontalCentered="1"/>
  <pageMargins left="0.59055118110236227" right="0.59055118110236227" top="0.59055118110236227" bottom="0.59055118110236227" header="0.39370078740157483" footer="0.39370078740157483"/>
  <pageSetup paperSize="9" scale="88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8C122-9F95-7E4B-B213-84020DB8EF0E}">
  <sheetPr codeName="Sheet10"/>
  <dimension ref="A1:Z199"/>
  <sheetViews>
    <sheetView topLeftCell="K1" workbookViewId="0">
      <selection activeCell="B6" sqref="B6:E6"/>
    </sheetView>
  </sheetViews>
  <sheetFormatPr defaultColWidth="8.85546875" defaultRowHeight="15"/>
  <cols>
    <col min="1" max="1" width="8.85546875" style="4"/>
    <col min="2" max="2" width="31.28515625" style="4" bestFit="1" customWidth="1"/>
    <col min="3" max="3" width="13.42578125" style="4" customWidth="1"/>
    <col min="4" max="4" width="15.140625" style="4" bestFit="1" customWidth="1"/>
    <col min="5" max="5" width="26.42578125" style="4" customWidth="1"/>
    <col min="6" max="6" width="31.85546875" style="4" customWidth="1"/>
    <col min="7" max="7" width="17.140625" style="39" customWidth="1"/>
    <col min="8" max="8" width="14.7109375" style="4" bestFit="1" customWidth="1"/>
    <col min="9" max="9" width="12.85546875" style="4" customWidth="1"/>
    <col min="10" max="10" width="12.140625" style="4" customWidth="1"/>
    <col min="11" max="11" width="12.140625" style="39" customWidth="1"/>
    <col min="12" max="12" width="9.28515625" style="6" customWidth="1"/>
    <col min="13" max="14" width="10.140625" style="34" bestFit="1" customWidth="1"/>
    <col min="15" max="15" width="13.140625" style="36" customWidth="1"/>
    <col min="16" max="16" width="32.7109375" style="4" customWidth="1"/>
    <col min="17" max="17" width="22" style="4" bestFit="1" customWidth="1"/>
    <col min="18" max="21" width="39.28515625" style="4" customWidth="1"/>
    <col min="22" max="25" width="37" style="4" customWidth="1"/>
    <col min="26" max="16384" width="8.85546875" style="4"/>
  </cols>
  <sheetData>
    <row r="1" spans="1:25" s="5" customFormat="1" ht="48" thickBot="1">
      <c r="A1" s="8" t="s">
        <v>96</v>
      </c>
      <c r="B1" s="8" t="s">
        <v>97</v>
      </c>
      <c r="C1" s="8" t="s">
        <v>98</v>
      </c>
      <c r="D1" s="8" t="s">
        <v>99</v>
      </c>
      <c r="E1" s="8" t="s">
        <v>100</v>
      </c>
      <c r="F1" s="8" t="s">
        <v>101</v>
      </c>
      <c r="G1" s="38" t="s">
        <v>102</v>
      </c>
      <c r="H1" s="8" t="s">
        <v>103</v>
      </c>
      <c r="I1" s="8" t="s">
        <v>104</v>
      </c>
      <c r="J1" s="8" t="s">
        <v>105</v>
      </c>
      <c r="K1" s="38" t="s">
        <v>106</v>
      </c>
      <c r="L1" s="40" t="s">
        <v>107</v>
      </c>
      <c r="M1" s="8" t="s">
        <v>108</v>
      </c>
      <c r="N1" s="8" t="s">
        <v>109</v>
      </c>
      <c r="O1" s="35" t="s">
        <v>8</v>
      </c>
      <c r="P1" s="8" t="s">
        <v>10</v>
      </c>
      <c r="Q1" s="8" t="s">
        <v>15</v>
      </c>
      <c r="R1" s="37" t="s">
        <v>110</v>
      </c>
      <c r="S1" s="37"/>
      <c r="T1" s="37" t="s">
        <v>111</v>
      </c>
      <c r="U1" s="37" t="s">
        <v>112</v>
      </c>
      <c r="V1" s="10" t="s">
        <v>113</v>
      </c>
      <c r="W1" s="10" t="s">
        <v>114</v>
      </c>
      <c r="X1" s="10" t="s">
        <v>115</v>
      </c>
      <c r="Y1" s="10" t="s">
        <v>116</v>
      </c>
    </row>
    <row r="2" spans="1:25">
      <c r="A2" s="9">
        <v>0</v>
      </c>
      <c r="B2" s="9" t="s">
        <v>117</v>
      </c>
      <c r="C2" s="9">
        <v>70092</v>
      </c>
      <c r="D2" s="9" t="s">
        <v>118</v>
      </c>
      <c r="E2" s="9" t="s">
        <v>119</v>
      </c>
      <c r="F2" s="4" t="s">
        <v>120</v>
      </c>
      <c r="G2" s="39">
        <v>26431</v>
      </c>
      <c r="H2" s="4" t="s">
        <v>121</v>
      </c>
      <c r="I2" s="4">
        <v>1</v>
      </c>
      <c r="K2" s="39">
        <f>_xlfn.XLOOKUP(IF(INT(G2/10000)+1&gt;10, 11, INT(G2/10000)+1), PARAM!$B$2:$B$12,PARAM!$D$2:$D$12,0)</f>
        <v>3200000</v>
      </c>
      <c r="L2" s="6">
        <v>0.4</v>
      </c>
      <c r="M2" s="34">
        <v>7001126</v>
      </c>
      <c r="N2" s="34">
        <v>101954875</v>
      </c>
      <c r="O2" s="7">
        <v>11460</v>
      </c>
      <c r="P2" s="7" t="s">
        <v>122</v>
      </c>
      <c r="Q2" s="7" t="s">
        <v>123</v>
      </c>
      <c r="R2" s="4" t="s">
        <v>124</v>
      </c>
      <c r="S2" s="4" t="s">
        <v>125</v>
      </c>
      <c r="T2" s="4" t="s">
        <v>126</v>
      </c>
      <c r="U2" s="4" t="s">
        <v>127</v>
      </c>
      <c r="V2" s="4" t="s">
        <v>128</v>
      </c>
      <c r="W2" s="4" t="s">
        <v>129</v>
      </c>
      <c r="X2" s="4" t="s">
        <v>130</v>
      </c>
      <c r="Y2" s="4" t="s">
        <v>131</v>
      </c>
    </row>
    <row r="3" spans="1:25">
      <c r="A3" s="9">
        <v>0</v>
      </c>
      <c r="B3" s="9" t="s">
        <v>117</v>
      </c>
      <c r="C3" s="9">
        <v>70106</v>
      </c>
      <c r="D3" s="9" t="s">
        <v>118</v>
      </c>
      <c r="E3" s="9" t="s">
        <v>132</v>
      </c>
      <c r="F3" s="4" t="s">
        <v>133</v>
      </c>
      <c r="G3" s="39">
        <v>174864</v>
      </c>
      <c r="H3" s="4" t="s">
        <v>121</v>
      </c>
      <c r="I3" s="4">
        <v>1</v>
      </c>
      <c r="K3" s="39">
        <f>_xlfn.XLOOKUP(IF(INT(G3/10000)+1&gt;10, 11, INT(G3/10000)+1), PARAM!$B$2:$B$12,PARAM!$D$2:$D$12,0)</f>
        <v>12500000</v>
      </c>
      <c r="L3" s="6">
        <v>0.4</v>
      </c>
      <c r="M3" s="34" t="s">
        <v>134</v>
      </c>
      <c r="N3" s="34" t="s">
        <v>134</v>
      </c>
      <c r="O3" s="7" t="s">
        <v>134</v>
      </c>
      <c r="P3" s="7" t="s">
        <v>134</v>
      </c>
      <c r="Q3" s="7" t="s">
        <v>134</v>
      </c>
      <c r="R3" s="4" t="s">
        <v>135</v>
      </c>
      <c r="S3" s="4" t="s">
        <v>125</v>
      </c>
      <c r="T3" s="4" t="s">
        <v>136</v>
      </c>
      <c r="U3" s="4" t="s">
        <v>137</v>
      </c>
      <c r="V3" s="4" t="s">
        <v>138</v>
      </c>
      <c r="W3" s="4" t="s">
        <v>139</v>
      </c>
      <c r="X3" s="4" t="s">
        <v>136</v>
      </c>
      <c r="Y3" s="4" t="s">
        <v>140</v>
      </c>
    </row>
    <row r="4" spans="1:25">
      <c r="A4" s="9">
        <v>0</v>
      </c>
      <c r="B4" s="9" t="s">
        <v>117</v>
      </c>
      <c r="C4" s="9">
        <v>70114</v>
      </c>
      <c r="D4" s="9" t="s">
        <v>118</v>
      </c>
      <c r="E4" s="9" t="s">
        <v>141</v>
      </c>
      <c r="F4" s="4" t="s">
        <v>142</v>
      </c>
      <c r="G4" s="39">
        <v>55406</v>
      </c>
      <c r="H4" s="4" t="s">
        <v>121</v>
      </c>
      <c r="I4" s="4">
        <v>1</v>
      </c>
      <c r="K4" s="39">
        <f>_xlfn.XLOOKUP(IF(INT(G4/10000)+1&gt;10, 11, INT(G4/10000)+1), PARAM!$B$2:$B$12,PARAM!$D$2:$D$12,0)</f>
        <v>6900000</v>
      </c>
      <c r="L4" s="6">
        <v>0.4</v>
      </c>
      <c r="M4" s="34">
        <v>7013183</v>
      </c>
      <c r="N4" s="34">
        <v>101989714</v>
      </c>
      <c r="O4" s="7">
        <v>11000</v>
      </c>
      <c r="P4" s="7" t="s">
        <v>143</v>
      </c>
      <c r="Q4" s="7" t="s">
        <v>144</v>
      </c>
      <c r="R4" s="4" t="s">
        <v>134</v>
      </c>
      <c r="S4" s="4" t="s">
        <v>125</v>
      </c>
      <c r="T4" s="4" t="s">
        <v>134</v>
      </c>
      <c r="U4" s="4" t="s">
        <v>134</v>
      </c>
      <c r="V4" s="4" t="s">
        <v>134</v>
      </c>
      <c r="W4" s="4" t="s">
        <v>134</v>
      </c>
      <c r="X4" s="4" t="s">
        <v>134</v>
      </c>
      <c r="Y4" s="4" t="s">
        <v>134</v>
      </c>
    </row>
    <row r="5" spans="1:25">
      <c r="A5" s="9">
        <v>0</v>
      </c>
      <c r="B5" s="9" t="s">
        <v>117</v>
      </c>
      <c r="C5" s="9">
        <v>70122</v>
      </c>
      <c r="D5" s="9" t="s">
        <v>118</v>
      </c>
      <c r="E5" s="9" t="s">
        <v>145</v>
      </c>
      <c r="F5" s="4" t="s">
        <v>146</v>
      </c>
      <c r="G5" s="39">
        <v>82810</v>
      </c>
      <c r="H5" s="4" t="s">
        <v>121</v>
      </c>
      <c r="I5" s="4">
        <v>1</v>
      </c>
      <c r="K5" s="39">
        <f>_xlfn.XLOOKUP(IF(INT(G5/10000)+1&gt;10, 11, INT(G5/10000)+1), PARAM!$B$2:$B$12,PARAM!$D$2:$D$12,0)</f>
        <v>9400000</v>
      </c>
      <c r="L5" s="6">
        <v>0.4</v>
      </c>
      <c r="M5" s="34">
        <v>7030495</v>
      </c>
      <c r="N5" s="34">
        <v>101552934</v>
      </c>
      <c r="O5" s="7">
        <v>11306</v>
      </c>
      <c r="P5" s="7" t="s">
        <v>147</v>
      </c>
      <c r="Q5" s="7" t="s">
        <v>148</v>
      </c>
      <c r="R5" s="4" t="s">
        <v>149</v>
      </c>
      <c r="S5" s="4" t="s">
        <v>125</v>
      </c>
      <c r="T5" s="4" t="s">
        <v>150</v>
      </c>
      <c r="U5" s="4" t="s">
        <v>151</v>
      </c>
      <c r="V5" s="4" t="s">
        <v>152</v>
      </c>
      <c r="W5" s="4" t="s">
        <v>139</v>
      </c>
      <c r="X5" s="4" t="s">
        <v>153</v>
      </c>
      <c r="Y5" s="4" t="s">
        <v>154</v>
      </c>
    </row>
    <row r="6" spans="1:25">
      <c r="A6" s="9">
        <v>0</v>
      </c>
      <c r="B6" s="9" t="s">
        <v>117</v>
      </c>
      <c r="C6" s="9">
        <v>70149</v>
      </c>
      <c r="D6" s="9" t="s">
        <v>118</v>
      </c>
      <c r="E6" s="9" t="s">
        <v>155</v>
      </c>
      <c r="F6" s="4" t="s">
        <v>156</v>
      </c>
      <c r="G6" s="39">
        <v>172625</v>
      </c>
      <c r="H6" s="4" t="s">
        <v>121</v>
      </c>
      <c r="I6" s="4">
        <v>1</v>
      </c>
      <c r="K6" s="39">
        <f>_xlfn.XLOOKUP(IF(INT(G6/10000)+1&gt;10, 11, INT(G6/10000)+1), PARAM!$B$2:$B$12,PARAM!$D$2:$D$12,0)</f>
        <v>12500000</v>
      </c>
      <c r="L6" s="6">
        <v>0.4</v>
      </c>
      <c r="M6" s="34">
        <v>7004656</v>
      </c>
      <c r="N6" s="34">
        <v>101468873</v>
      </c>
      <c r="O6" s="7">
        <v>11000</v>
      </c>
      <c r="P6" s="7" t="s">
        <v>157</v>
      </c>
      <c r="Q6" s="7" t="s">
        <v>158</v>
      </c>
      <c r="R6" s="4" t="s">
        <v>159</v>
      </c>
      <c r="S6" s="4" t="s">
        <v>125</v>
      </c>
      <c r="T6" s="4" t="s">
        <v>158</v>
      </c>
      <c r="U6" s="4" t="s">
        <v>160</v>
      </c>
      <c r="V6" s="4" t="s">
        <v>161</v>
      </c>
      <c r="W6" s="4" t="s">
        <v>162</v>
      </c>
      <c r="X6" s="4" t="s">
        <v>163</v>
      </c>
      <c r="Y6" s="4" t="s">
        <v>164</v>
      </c>
    </row>
    <row r="7" spans="1:25">
      <c r="A7" s="9">
        <v>0</v>
      </c>
      <c r="B7" s="9" t="s">
        <v>117</v>
      </c>
      <c r="C7" s="9">
        <v>70157</v>
      </c>
      <c r="D7" s="9" t="s">
        <v>118</v>
      </c>
      <c r="E7" s="9" t="s">
        <v>165</v>
      </c>
      <c r="F7" s="4" t="s">
        <v>166</v>
      </c>
      <c r="G7" s="39">
        <v>177908</v>
      </c>
      <c r="H7" s="4" t="s">
        <v>121</v>
      </c>
      <c r="I7" s="4">
        <v>1</v>
      </c>
      <c r="K7" s="39">
        <f>_xlfn.XLOOKUP(IF(INT(G7/10000)+1&gt;10, 11, INT(G7/10000)+1), PARAM!$B$2:$B$12,PARAM!$D$2:$D$12,0)</f>
        <v>12500000</v>
      </c>
      <c r="L7" s="6">
        <v>0.4</v>
      </c>
      <c r="M7" s="34">
        <v>7000073</v>
      </c>
      <c r="N7" s="34">
        <v>100014908</v>
      </c>
      <c r="O7" s="7">
        <v>11080</v>
      </c>
      <c r="P7" s="7" t="s">
        <v>167</v>
      </c>
      <c r="Q7" s="7" t="s">
        <v>168</v>
      </c>
      <c r="R7" s="4" t="s">
        <v>169</v>
      </c>
      <c r="S7" s="4" t="s">
        <v>125</v>
      </c>
      <c r="T7" s="4" t="s">
        <v>170</v>
      </c>
      <c r="U7" s="4" t="s">
        <v>171</v>
      </c>
      <c r="V7" s="4" t="s">
        <v>172</v>
      </c>
      <c r="W7" s="4" t="s">
        <v>173</v>
      </c>
      <c r="X7" s="4" t="s">
        <v>174</v>
      </c>
      <c r="Y7" s="4" t="s">
        <v>175</v>
      </c>
    </row>
    <row r="8" spans="1:25">
      <c r="A8" s="9">
        <v>0</v>
      </c>
      <c r="B8" s="9" t="s">
        <v>117</v>
      </c>
      <c r="C8" s="9">
        <v>70165</v>
      </c>
      <c r="D8" s="9" t="s">
        <v>118</v>
      </c>
      <c r="E8" s="9" t="s">
        <v>176</v>
      </c>
      <c r="F8" s="4" t="s">
        <v>177</v>
      </c>
      <c r="G8" s="39">
        <v>55146</v>
      </c>
      <c r="H8" s="4" t="s">
        <v>121</v>
      </c>
      <c r="I8" s="4">
        <v>1</v>
      </c>
      <c r="K8" s="39">
        <f>_xlfn.XLOOKUP(IF(INT(G8/10000)+1&gt;10, 11, INT(G8/10000)+1), PARAM!$B$2:$B$12,PARAM!$D$2:$D$12,0)</f>
        <v>6900000</v>
      </c>
      <c r="L8" s="6">
        <v>0.4</v>
      </c>
      <c r="M8" s="34">
        <v>17329251</v>
      </c>
      <c r="N8" s="34">
        <v>101135869</v>
      </c>
      <c r="O8" s="7">
        <v>11550</v>
      </c>
      <c r="P8" s="7" t="s">
        <v>178</v>
      </c>
      <c r="Q8" s="7" t="s">
        <v>179</v>
      </c>
      <c r="R8" s="4" t="s">
        <v>180</v>
      </c>
      <c r="S8" s="4" t="s">
        <v>125</v>
      </c>
      <c r="T8" s="4" t="s">
        <v>179</v>
      </c>
      <c r="U8" s="4" t="s">
        <v>181</v>
      </c>
      <c r="V8" s="4" t="s">
        <v>182</v>
      </c>
      <c r="W8" s="4" t="s">
        <v>183</v>
      </c>
      <c r="X8" s="48" t="s">
        <v>184</v>
      </c>
      <c r="Y8" s="4" t="s">
        <v>185</v>
      </c>
    </row>
    <row r="9" spans="1:25">
      <c r="A9" s="9">
        <v>0</v>
      </c>
      <c r="B9" s="9" t="s">
        <v>117</v>
      </c>
      <c r="C9" s="9">
        <v>70173</v>
      </c>
      <c r="D9" s="9" t="s">
        <v>118</v>
      </c>
      <c r="E9" s="9" t="s">
        <v>186</v>
      </c>
      <c r="F9" s="4" t="s">
        <v>187</v>
      </c>
      <c r="G9" s="39">
        <v>48683</v>
      </c>
      <c r="H9" s="4" t="s">
        <v>121</v>
      </c>
      <c r="I9" s="4">
        <v>1</v>
      </c>
      <c r="K9" s="39">
        <f>_xlfn.XLOOKUP(IF(INT(G9/10000)+1&gt;10, 11, INT(G9/10000)+1), PARAM!$B$2:$B$12,PARAM!$D$2:$D$12,0)</f>
        <v>5700000</v>
      </c>
      <c r="L9" s="6">
        <v>0.4</v>
      </c>
      <c r="M9" s="34">
        <v>7049234</v>
      </c>
      <c r="N9" s="34">
        <v>102152909</v>
      </c>
      <c r="O9" s="7">
        <v>11400</v>
      </c>
      <c r="P9" s="7" t="s">
        <v>188</v>
      </c>
      <c r="Q9" s="7" t="s">
        <v>189</v>
      </c>
      <c r="R9" s="4" t="s">
        <v>190</v>
      </c>
      <c r="S9" s="4" t="s">
        <v>125</v>
      </c>
      <c r="T9" s="4" t="s">
        <v>189</v>
      </c>
      <c r="U9" s="4" t="s">
        <v>191</v>
      </c>
      <c r="V9" s="4" t="s">
        <v>192</v>
      </c>
      <c r="W9" s="4" t="s">
        <v>193</v>
      </c>
      <c r="X9" s="4" t="s">
        <v>194</v>
      </c>
      <c r="Y9" s="4" t="s">
        <v>195</v>
      </c>
    </row>
    <row r="10" spans="1:25">
      <c r="A10" s="9">
        <v>0</v>
      </c>
      <c r="B10" s="9" t="s">
        <v>117</v>
      </c>
      <c r="C10" s="9">
        <v>70181</v>
      </c>
      <c r="D10" s="9" t="s">
        <v>118</v>
      </c>
      <c r="E10" s="9" t="s">
        <v>196</v>
      </c>
      <c r="F10" s="4" t="s">
        <v>197</v>
      </c>
      <c r="G10" s="39">
        <v>209763</v>
      </c>
      <c r="H10" s="4" t="s">
        <v>121</v>
      </c>
      <c r="I10" s="4">
        <v>1</v>
      </c>
      <c r="K10" s="39">
        <f>_xlfn.XLOOKUP(IF(INT(G10/10000)+1&gt;10, 11, INT(G10/10000)+1), PARAM!$B$2:$B$12,PARAM!$D$2:$D$12,0)</f>
        <v>12500000</v>
      </c>
      <c r="L10" s="6">
        <v>0.4</v>
      </c>
      <c r="M10" s="34">
        <v>7047541</v>
      </c>
      <c r="N10" s="34">
        <v>102265706</v>
      </c>
      <c r="O10" s="7">
        <v>11070</v>
      </c>
      <c r="P10" s="7" t="s">
        <v>198</v>
      </c>
      <c r="Q10" s="49" t="s">
        <v>199</v>
      </c>
      <c r="R10" s="4" t="s">
        <v>200</v>
      </c>
      <c r="S10" s="4" t="s">
        <v>125</v>
      </c>
      <c r="T10" s="48" t="s">
        <v>199</v>
      </c>
      <c r="U10" s="4" t="s">
        <v>201</v>
      </c>
      <c r="V10" s="4" t="s">
        <v>134</v>
      </c>
      <c r="W10" s="4" t="s">
        <v>134</v>
      </c>
      <c r="X10" s="4" t="s">
        <v>134</v>
      </c>
      <c r="Y10" s="4" t="s">
        <v>134</v>
      </c>
    </row>
    <row r="11" spans="1:25">
      <c r="A11" s="9">
        <v>0</v>
      </c>
      <c r="B11" s="9" t="s">
        <v>117</v>
      </c>
      <c r="C11" s="9">
        <v>70190</v>
      </c>
      <c r="D11" s="9" t="s">
        <v>118</v>
      </c>
      <c r="E11" s="9" t="s">
        <v>202</v>
      </c>
      <c r="F11" s="4" t="s">
        <v>203</v>
      </c>
      <c r="G11" s="39">
        <v>68882</v>
      </c>
      <c r="H11" s="4" t="s">
        <v>121</v>
      </c>
      <c r="I11" s="4">
        <v>1</v>
      </c>
      <c r="K11" s="39">
        <f>_xlfn.XLOOKUP(IF(INT(G11/10000)+1&gt;10, 11, INT(G11/10000)+1), PARAM!$B$2:$B$12,PARAM!$D$2:$D$12,0)</f>
        <v>8200000</v>
      </c>
      <c r="L11" s="6">
        <v>0.4</v>
      </c>
      <c r="M11" s="34">
        <v>7038330</v>
      </c>
      <c r="N11" s="34">
        <v>102700379</v>
      </c>
      <c r="O11" s="7">
        <v>11500</v>
      </c>
      <c r="P11" s="7" t="s">
        <v>204</v>
      </c>
      <c r="Q11" s="7" t="s">
        <v>205</v>
      </c>
      <c r="R11" s="4" t="s">
        <v>206</v>
      </c>
      <c r="S11" s="4" t="s">
        <v>125</v>
      </c>
      <c r="T11" s="4" t="s">
        <v>205</v>
      </c>
      <c r="U11" s="4" t="s">
        <v>207</v>
      </c>
      <c r="V11" s="4" t="s">
        <v>208</v>
      </c>
      <c r="W11" s="4" t="s">
        <v>209</v>
      </c>
      <c r="X11" s="4" t="s">
        <v>210</v>
      </c>
      <c r="Y11" s="4" t="s">
        <v>211</v>
      </c>
    </row>
    <row r="12" spans="1:25">
      <c r="A12" s="9">
        <v>0</v>
      </c>
      <c r="B12" s="9" t="s">
        <v>117</v>
      </c>
      <c r="C12" s="9">
        <v>70203</v>
      </c>
      <c r="D12" s="9" t="s">
        <v>118</v>
      </c>
      <c r="E12" s="9" t="s">
        <v>212</v>
      </c>
      <c r="F12" s="4" t="s">
        <v>213</v>
      </c>
      <c r="G12" s="39">
        <v>182624</v>
      </c>
      <c r="H12" s="4" t="s">
        <v>121</v>
      </c>
      <c r="I12" s="4">
        <v>1</v>
      </c>
      <c r="K12" s="39">
        <f>_xlfn.XLOOKUP(IF(INT(G12/10000)+1&gt;10, 11, INT(G12/10000)+1), PARAM!$B$2:$B$12,PARAM!$D$2:$D$12,0)</f>
        <v>12500000</v>
      </c>
      <c r="L12" s="6">
        <v>0.4</v>
      </c>
      <c r="M12" s="34" t="s">
        <v>134</v>
      </c>
      <c r="N12" s="34" t="s">
        <v>134</v>
      </c>
      <c r="O12" s="7" t="s">
        <v>134</v>
      </c>
      <c r="P12" s="7" t="s">
        <v>134</v>
      </c>
      <c r="Q12" s="7" t="s">
        <v>134</v>
      </c>
      <c r="R12" s="4" t="s">
        <v>214</v>
      </c>
      <c r="S12" s="4" t="s">
        <v>125</v>
      </c>
      <c r="T12" s="4" t="s">
        <v>215</v>
      </c>
      <c r="U12" s="4" t="s">
        <v>216</v>
      </c>
      <c r="V12" s="4" t="s">
        <v>217</v>
      </c>
      <c r="W12" s="4" t="s">
        <v>218</v>
      </c>
      <c r="X12" s="4" t="s">
        <v>215</v>
      </c>
      <c r="Y12" s="4" t="s">
        <v>219</v>
      </c>
    </row>
    <row r="13" spans="1:25">
      <c r="A13" s="9">
        <v>0</v>
      </c>
      <c r="B13" s="9" t="s">
        <v>117</v>
      </c>
      <c r="C13" s="9">
        <v>70211</v>
      </c>
      <c r="D13" s="9" t="s">
        <v>118</v>
      </c>
      <c r="E13" s="9" t="s">
        <v>220</v>
      </c>
      <c r="F13" s="4" t="s">
        <v>221</v>
      </c>
      <c r="G13" s="39">
        <v>104456</v>
      </c>
      <c r="H13" s="4" t="s">
        <v>121</v>
      </c>
      <c r="I13" s="4">
        <v>1</v>
      </c>
      <c r="K13" s="39">
        <f>_xlfn.XLOOKUP(IF(INT(G13/10000)+1&gt;10, 11, INT(G13/10000)+1), PARAM!$B$2:$B$12,PARAM!$D$2:$D$12,0)</f>
        <v>12500000</v>
      </c>
      <c r="L13" s="6">
        <v>0.4</v>
      </c>
      <c r="M13" s="66" t="s">
        <v>222</v>
      </c>
      <c r="N13" s="34">
        <v>100172514</v>
      </c>
      <c r="O13" s="7">
        <v>10090</v>
      </c>
      <c r="P13" s="7" t="s">
        <v>223</v>
      </c>
      <c r="Q13" s="7" t="s">
        <v>224</v>
      </c>
      <c r="R13" s="4" t="s">
        <v>225</v>
      </c>
      <c r="S13" s="4" t="s">
        <v>125</v>
      </c>
      <c r="T13" s="4" t="s">
        <v>224</v>
      </c>
      <c r="U13" s="4" t="s">
        <v>226</v>
      </c>
      <c r="V13" s="4" t="s">
        <v>227</v>
      </c>
      <c r="W13" s="4" t="s">
        <v>228</v>
      </c>
      <c r="X13" s="4" t="s">
        <v>229</v>
      </c>
      <c r="Y13" s="4" t="s">
        <v>230</v>
      </c>
    </row>
    <row r="14" spans="1:25">
      <c r="A14" s="9">
        <v>0</v>
      </c>
      <c r="B14" s="9" t="s">
        <v>117</v>
      </c>
      <c r="C14" s="9">
        <v>70220</v>
      </c>
      <c r="D14" s="9" t="s">
        <v>118</v>
      </c>
      <c r="E14" s="9" t="s">
        <v>231</v>
      </c>
      <c r="F14" s="4" t="s">
        <v>232</v>
      </c>
      <c r="G14" s="39">
        <v>36699</v>
      </c>
      <c r="H14" s="4" t="s">
        <v>121</v>
      </c>
      <c r="I14" s="4">
        <v>1</v>
      </c>
      <c r="K14" s="39">
        <f>_xlfn.XLOOKUP(IF(INT(G14/10000)+1&gt;10, 11, INT(G14/10000)+1), PARAM!$B$2:$B$12,PARAM!$D$2:$D$12,0)</f>
        <v>4400000</v>
      </c>
      <c r="L14" s="6">
        <v>0.4</v>
      </c>
      <c r="M14" s="66" t="s">
        <v>233</v>
      </c>
      <c r="N14" s="34">
        <v>102759230</v>
      </c>
      <c r="O14" s="7" t="s">
        <v>234</v>
      </c>
      <c r="P14" s="7" t="s">
        <v>235</v>
      </c>
      <c r="Q14" s="7" t="s">
        <v>236</v>
      </c>
      <c r="R14" s="4" t="s">
        <v>237</v>
      </c>
      <c r="S14" s="4" t="s">
        <v>125</v>
      </c>
      <c r="T14" s="4" t="s">
        <v>238</v>
      </c>
      <c r="U14" s="4" t="s">
        <v>239</v>
      </c>
      <c r="V14" s="4" t="s">
        <v>240</v>
      </c>
      <c r="W14" s="4" t="s">
        <v>241</v>
      </c>
      <c r="X14" s="4" t="s">
        <v>242</v>
      </c>
      <c r="Y14" s="4" t="s">
        <v>243</v>
      </c>
    </row>
    <row r="15" spans="1:25">
      <c r="A15" s="9">
        <v>0</v>
      </c>
      <c r="B15" s="9" t="s">
        <v>117</v>
      </c>
      <c r="C15" s="9">
        <v>70238</v>
      </c>
      <c r="D15" s="9" t="s">
        <v>118</v>
      </c>
      <c r="E15" s="9" t="s">
        <v>244</v>
      </c>
      <c r="F15" s="4" t="s">
        <v>245</v>
      </c>
      <c r="G15" s="39">
        <v>19126</v>
      </c>
      <c r="H15" s="4" t="s">
        <v>121</v>
      </c>
      <c r="I15" s="4">
        <v>1</v>
      </c>
      <c r="K15" s="39">
        <f>_xlfn.XLOOKUP(IF(INT(G15/10000)+1&gt;10, 11, INT(G15/10000)+1), PARAM!$B$2:$B$12,PARAM!$D$2:$D$12,0)</f>
        <v>2500000</v>
      </c>
      <c r="L15" s="6">
        <v>0.4</v>
      </c>
      <c r="M15" s="34" t="s">
        <v>134</v>
      </c>
      <c r="N15" s="34">
        <v>102001004</v>
      </c>
      <c r="O15" s="7">
        <v>11450</v>
      </c>
      <c r="P15" s="7" t="s">
        <v>246</v>
      </c>
      <c r="Q15" s="49" t="s">
        <v>247</v>
      </c>
      <c r="R15" s="4" t="s">
        <v>248</v>
      </c>
      <c r="S15" s="4" t="s">
        <v>125</v>
      </c>
      <c r="T15" s="50" t="s">
        <v>247</v>
      </c>
      <c r="U15" s="4" t="s">
        <v>134</v>
      </c>
      <c r="V15" s="4" t="s">
        <v>134</v>
      </c>
      <c r="W15" s="4" t="s">
        <v>134</v>
      </c>
      <c r="X15" s="4" t="s">
        <v>134</v>
      </c>
      <c r="Y15" s="4" t="s">
        <v>134</v>
      </c>
    </row>
    <row r="16" spans="1:25">
      <c r="A16" s="9">
        <v>0</v>
      </c>
      <c r="B16" s="9" t="s">
        <v>117</v>
      </c>
      <c r="C16" s="9">
        <v>70246</v>
      </c>
      <c r="D16" s="9" t="s">
        <v>118</v>
      </c>
      <c r="E16" s="9" t="s">
        <v>249</v>
      </c>
      <c r="F16" s="4" t="s">
        <v>250</v>
      </c>
      <c r="G16" s="39">
        <v>44737</v>
      </c>
      <c r="H16" s="4" t="s">
        <v>121</v>
      </c>
      <c r="I16" s="4">
        <v>1</v>
      </c>
      <c r="K16" s="39">
        <f>_xlfn.XLOOKUP(IF(INT(G16/10000)+1&gt;10, 11, INT(G16/10000)+1), PARAM!$B$2:$B$12,PARAM!$D$2:$D$12,0)</f>
        <v>5700000</v>
      </c>
      <c r="L16" s="6">
        <v>0.4</v>
      </c>
      <c r="M16" s="34" t="s">
        <v>251</v>
      </c>
      <c r="N16" s="34">
        <v>102689765</v>
      </c>
      <c r="O16" s="7">
        <v>11000</v>
      </c>
      <c r="P16" s="7" t="s">
        <v>252</v>
      </c>
      <c r="Q16" s="7" t="s">
        <v>253</v>
      </c>
      <c r="R16" s="4" t="s">
        <v>134</v>
      </c>
      <c r="S16" s="4" t="s">
        <v>125</v>
      </c>
      <c r="T16" s="4" t="s">
        <v>134</v>
      </c>
      <c r="U16" s="4" t="s">
        <v>134</v>
      </c>
      <c r="V16" s="4" t="s">
        <v>134</v>
      </c>
      <c r="W16" s="4" t="s">
        <v>134</v>
      </c>
      <c r="X16" s="4" t="s">
        <v>134</v>
      </c>
      <c r="Y16" s="4" t="s">
        <v>134</v>
      </c>
    </row>
    <row r="17" spans="1:25">
      <c r="A17" s="9">
        <v>0</v>
      </c>
      <c r="B17" s="9" t="s">
        <v>117</v>
      </c>
      <c r="C17" s="9">
        <v>70254</v>
      </c>
      <c r="D17" s="9" t="s">
        <v>118</v>
      </c>
      <c r="E17" s="9" t="s">
        <v>254</v>
      </c>
      <c r="F17" s="4" t="s">
        <v>255</v>
      </c>
      <c r="G17" s="39">
        <v>175793</v>
      </c>
      <c r="H17" s="4" t="s">
        <v>121</v>
      </c>
      <c r="I17" s="4">
        <v>1</v>
      </c>
      <c r="K17" s="39">
        <f>_xlfn.XLOOKUP(IF(INT(G17/10000)+1&gt;10, 11, INT(G17/10000)+1), PARAM!$B$2:$B$12,PARAM!$D$2:$D$12,0)</f>
        <v>12500000</v>
      </c>
      <c r="L17" s="6">
        <v>0.4</v>
      </c>
      <c r="M17" s="34" t="s">
        <v>134</v>
      </c>
      <c r="N17" s="34" t="s">
        <v>134</v>
      </c>
      <c r="O17" s="7" t="s">
        <v>134</v>
      </c>
      <c r="P17" s="7" t="s">
        <v>134</v>
      </c>
      <c r="Q17" s="7" t="s">
        <v>134</v>
      </c>
      <c r="R17" s="4" t="s">
        <v>134</v>
      </c>
      <c r="S17" s="4" t="s">
        <v>125</v>
      </c>
      <c r="T17" s="4" t="s">
        <v>134</v>
      </c>
      <c r="U17" s="4" t="s">
        <v>134</v>
      </c>
      <c r="V17" s="4" t="s">
        <v>134</v>
      </c>
      <c r="W17" s="4" t="s">
        <v>134</v>
      </c>
      <c r="X17" s="4" t="s">
        <v>134</v>
      </c>
      <c r="Y17" s="4" t="s">
        <v>134</v>
      </c>
    </row>
    <row r="18" spans="1:25">
      <c r="A18" s="9">
        <v>0</v>
      </c>
      <c r="B18" s="9" t="s">
        <v>117</v>
      </c>
      <c r="C18" s="9">
        <v>71293</v>
      </c>
      <c r="D18" s="9" t="s">
        <v>118</v>
      </c>
      <c r="E18" s="9" t="s">
        <v>256</v>
      </c>
      <c r="F18" s="4" t="s">
        <v>257</v>
      </c>
      <c r="G18" s="39">
        <v>45452</v>
      </c>
      <c r="H18" s="4" t="s">
        <v>121</v>
      </c>
      <c r="I18" s="4">
        <v>1</v>
      </c>
      <c r="K18" s="39">
        <f>_xlfn.XLOOKUP(IF(INT(G18/10000)+1&gt;10, 11, INT(G18/10000)+1), PARAM!$B$2:$B$12,PARAM!$D$2:$D$12,0)</f>
        <v>5700000</v>
      </c>
      <c r="L18" s="6">
        <v>0.4</v>
      </c>
      <c r="M18" s="34">
        <v>17587714</v>
      </c>
      <c r="N18" s="34">
        <v>103583030</v>
      </c>
      <c r="O18" s="7">
        <v>11271</v>
      </c>
      <c r="P18" s="7" t="s">
        <v>258</v>
      </c>
      <c r="Q18" s="7" t="s">
        <v>259</v>
      </c>
      <c r="R18" s="4" t="s">
        <v>134</v>
      </c>
      <c r="S18" s="4" t="s">
        <v>125</v>
      </c>
      <c r="T18" s="4" t="s">
        <v>134</v>
      </c>
      <c r="U18" s="4" t="s">
        <v>134</v>
      </c>
      <c r="V18" s="4" t="s">
        <v>134</v>
      </c>
      <c r="W18" s="4" t="s">
        <v>134</v>
      </c>
      <c r="X18" s="4" t="s">
        <v>134</v>
      </c>
      <c r="Y18" s="4" t="s">
        <v>134</v>
      </c>
    </row>
    <row r="19" spans="1:25">
      <c r="A19" s="9">
        <v>1</v>
      </c>
      <c r="B19" s="9" t="s">
        <v>260</v>
      </c>
      <c r="C19" s="9">
        <v>80071</v>
      </c>
      <c r="D19" s="9" t="s">
        <v>261</v>
      </c>
      <c r="E19" s="9" t="s">
        <v>262</v>
      </c>
      <c r="F19" s="4" t="s">
        <v>263</v>
      </c>
      <c r="G19" s="39">
        <v>26228</v>
      </c>
      <c r="H19" s="4" t="s">
        <v>264</v>
      </c>
      <c r="I19" s="4" t="s">
        <v>134</v>
      </c>
      <c r="K19" s="39">
        <f>_xlfn.XLOOKUP(IF(INT(G19/10000)+1&gt;10, 11, INT(G19/10000)+1), PARAM!$B$2:$B$12,PARAM!$D$2:$D$12,0)</f>
        <v>3200000</v>
      </c>
      <c r="L19" s="6">
        <v>0.5</v>
      </c>
      <c r="M19" s="34" t="s">
        <v>265</v>
      </c>
      <c r="N19" s="34" t="s">
        <v>266</v>
      </c>
      <c r="O19" s="7" t="s">
        <v>267</v>
      </c>
      <c r="P19" s="7" t="s">
        <v>268</v>
      </c>
      <c r="Q19" s="7" t="s">
        <v>269</v>
      </c>
      <c r="R19" s="4" t="s">
        <v>1647</v>
      </c>
      <c r="S19" s="4" t="s">
        <v>270</v>
      </c>
      <c r="T19" s="4" t="s">
        <v>1648</v>
      </c>
      <c r="U19" s="4" t="s">
        <v>1649</v>
      </c>
      <c r="V19" s="4" t="s">
        <v>271</v>
      </c>
      <c r="W19" s="4" t="s">
        <v>272</v>
      </c>
      <c r="X19" s="4" t="s">
        <v>273</v>
      </c>
      <c r="Y19" s="4" t="s">
        <v>274</v>
      </c>
    </row>
    <row r="20" spans="1:25">
      <c r="A20" s="9">
        <v>1</v>
      </c>
      <c r="B20" s="9" t="s">
        <v>260</v>
      </c>
      <c r="C20" s="9">
        <v>80241</v>
      </c>
      <c r="D20" s="9" t="s">
        <v>261</v>
      </c>
      <c r="E20" s="9" t="s">
        <v>275</v>
      </c>
      <c r="F20" s="4" t="s">
        <v>276</v>
      </c>
      <c r="G20" s="39">
        <v>9983</v>
      </c>
      <c r="H20" s="4" t="s">
        <v>277</v>
      </c>
      <c r="I20" s="4" t="s">
        <v>134</v>
      </c>
      <c r="K20" s="39">
        <f>_xlfn.XLOOKUP(IF(INT(G20/10000)+1&gt;10, 11, INT(G20/10000)+1), PARAM!$B$2:$B$12,PARAM!$D$2:$D$12,0)</f>
        <v>1900000</v>
      </c>
      <c r="L20" s="6">
        <v>0.5</v>
      </c>
      <c r="M20" s="34" t="s">
        <v>278</v>
      </c>
      <c r="N20" s="34" t="s">
        <v>279</v>
      </c>
      <c r="O20" s="7">
        <v>24321</v>
      </c>
      <c r="P20" s="7" t="s">
        <v>280</v>
      </c>
      <c r="Q20" s="7" t="s">
        <v>281</v>
      </c>
      <c r="R20" s="4" t="s">
        <v>1650</v>
      </c>
      <c r="S20" s="4" t="s">
        <v>270</v>
      </c>
      <c r="T20" s="4" t="s">
        <v>1651</v>
      </c>
      <c r="U20" s="4" t="s">
        <v>1652</v>
      </c>
      <c r="V20" s="4" t="s">
        <v>282</v>
      </c>
      <c r="W20" s="4" t="s">
        <v>283</v>
      </c>
      <c r="X20" s="4" t="s">
        <v>284</v>
      </c>
      <c r="Y20" s="4" t="s">
        <v>285</v>
      </c>
    </row>
    <row r="21" spans="1:25">
      <c r="A21" s="9">
        <v>1</v>
      </c>
      <c r="B21" s="9" t="s">
        <v>260</v>
      </c>
      <c r="C21" s="9">
        <v>80438</v>
      </c>
      <c r="D21" s="9" t="s">
        <v>286</v>
      </c>
      <c r="E21" s="9" t="s">
        <v>287</v>
      </c>
      <c r="F21" s="4" t="s">
        <v>288</v>
      </c>
      <c r="G21" s="39">
        <v>123952</v>
      </c>
      <c r="H21" s="4" t="s">
        <v>121</v>
      </c>
      <c r="I21" s="4">
        <v>1</v>
      </c>
      <c r="K21" s="39">
        <f>_xlfn.XLOOKUP(IF(INT(G21/10000)+1&gt;10, 11, INT(G21/10000)+1), PARAM!$B$2:$B$12,PARAM!$D$2:$D$12,0)</f>
        <v>12500000</v>
      </c>
      <c r="L21" s="6">
        <v>0.4</v>
      </c>
      <c r="M21" s="34" t="s">
        <v>289</v>
      </c>
      <c r="N21" s="34" t="s">
        <v>290</v>
      </c>
      <c r="O21" s="7">
        <v>24000</v>
      </c>
      <c r="P21" s="7" t="s">
        <v>291</v>
      </c>
      <c r="Q21" s="7" t="s">
        <v>292</v>
      </c>
      <c r="R21" s="4" t="s">
        <v>1653</v>
      </c>
      <c r="S21" s="4" t="s">
        <v>293</v>
      </c>
      <c r="T21" s="4" t="s">
        <v>1654</v>
      </c>
      <c r="U21" s="4" t="s">
        <v>1655</v>
      </c>
      <c r="V21" s="4" t="s">
        <v>294</v>
      </c>
      <c r="W21" s="4" t="s">
        <v>295</v>
      </c>
      <c r="X21" s="4" t="s">
        <v>296</v>
      </c>
      <c r="Y21" s="4" t="s">
        <v>297</v>
      </c>
    </row>
    <row r="22" spans="1:25">
      <c r="A22" s="9">
        <v>2</v>
      </c>
      <c r="B22" s="9" t="s">
        <v>298</v>
      </c>
      <c r="C22" s="9">
        <v>80144</v>
      </c>
      <c r="D22" s="9" t="s">
        <v>261</v>
      </c>
      <c r="E22" s="9" t="s">
        <v>299</v>
      </c>
      <c r="F22" s="4" t="s">
        <v>300</v>
      </c>
      <c r="G22" s="39">
        <v>13412</v>
      </c>
      <c r="H22" s="4" t="s">
        <v>277</v>
      </c>
      <c r="I22" s="4" t="s">
        <v>134</v>
      </c>
      <c r="K22" s="39">
        <f>_xlfn.XLOOKUP(IF(INT(G22/10000)+1&gt;10, 11, INT(G22/10000)+1), PARAM!$B$2:$B$12,PARAM!$D$2:$D$12,0)</f>
        <v>2500000</v>
      </c>
      <c r="L22" s="6">
        <v>0.5</v>
      </c>
      <c r="M22" s="34" t="s">
        <v>301</v>
      </c>
      <c r="N22" s="34" t="s">
        <v>302</v>
      </c>
      <c r="O22" s="7">
        <v>23210</v>
      </c>
      <c r="P22" s="7" t="s">
        <v>303</v>
      </c>
      <c r="Q22" s="7" t="s">
        <v>304</v>
      </c>
      <c r="R22" s="4" t="s">
        <v>1656</v>
      </c>
      <c r="S22" s="4" t="s">
        <v>270</v>
      </c>
      <c r="T22" s="4" t="s">
        <v>1657</v>
      </c>
      <c r="U22" s="4" t="s">
        <v>1658</v>
      </c>
      <c r="V22" s="4" t="s">
        <v>305</v>
      </c>
      <c r="W22" s="4" t="s">
        <v>306</v>
      </c>
      <c r="X22" s="4" t="s">
        <v>307</v>
      </c>
      <c r="Y22" s="4" t="s">
        <v>308</v>
      </c>
    </row>
    <row r="23" spans="1:25">
      <c r="A23" s="9">
        <v>2</v>
      </c>
      <c r="B23" s="9" t="s">
        <v>298</v>
      </c>
      <c r="C23" s="9">
        <v>80152</v>
      </c>
      <c r="D23" s="9" t="s">
        <v>286</v>
      </c>
      <c r="E23" s="9" t="s">
        <v>309</v>
      </c>
      <c r="F23" s="4" t="s">
        <v>310</v>
      </c>
      <c r="G23" s="39">
        <v>105722</v>
      </c>
      <c r="H23" s="4" t="s">
        <v>264</v>
      </c>
      <c r="K23" s="39">
        <f>_xlfn.XLOOKUP(IF(INT(G23/10000)+1&gt;10, 11, INT(G23/10000)+1), PARAM!$B$2:$B$12,PARAM!$D$2:$D$12,0)</f>
        <v>12500000</v>
      </c>
      <c r="L23" s="6">
        <v>0.4</v>
      </c>
      <c r="M23" s="34" t="s">
        <v>311</v>
      </c>
      <c r="N23" s="34" t="s">
        <v>312</v>
      </c>
      <c r="O23" s="7">
        <v>23000</v>
      </c>
      <c r="P23" s="7" t="s">
        <v>313</v>
      </c>
      <c r="Q23" s="7" t="s">
        <v>314</v>
      </c>
      <c r="R23" s="4" t="s">
        <v>1659</v>
      </c>
      <c r="S23" s="4" t="s">
        <v>315</v>
      </c>
      <c r="T23" s="4" t="s">
        <v>1660</v>
      </c>
      <c r="U23" s="4" t="s">
        <v>1661</v>
      </c>
      <c r="V23" s="4" t="s">
        <v>316</v>
      </c>
      <c r="W23" s="4" t="s">
        <v>317</v>
      </c>
      <c r="X23" s="4" t="s">
        <v>318</v>
      </c>
      <c r="Y23" s="4" t="s">
        <v>319</v>
      </c>
    </row>
    <row r="24" spans="1:25">
      <c r="A24" s="9">
        <v>2</v>
      </c>
      <c r="B24" s="9" t="s">
        <v>298</v>
      </c>
      <c r="C24" s="9">
        <v>80250</v>
      </c>
      <c r="D24" s="9" t="s">
        <v>261</v>
      </c>
      <c r="E24" s="9" t="s">
        <v>320</v>
      </c>
      <c r="F24" s="4" t="s">
        <v>321</v>
      </c>
      <c r="G24" s="39">
        <v>8147</v>
      </c>
      <c r="H24" s="4" t="s">
        <v>277</v>
      </c>
      <c r="I24" s="4" t="s">
        <v>134</v>
      </c>
      <c r="K24" s="39">
        <f>_xlfn.XLOOKUP(IF(INT(G24/10000)+1&gt;10, 11, INT(G24/10000)+1), PARAM!$B$2:$B$12,PARAM!$D$2:$D$12,0)</f>
        <v>1900000</v>
      </c>
      <c r="L24" s="6">
        <v>0.5</v>
      </c>
      <c r="M24" s="34" t="s">
        <v>322</v>
      </c>
      <c r="N24" s="34" t="s">
        <v>323</v>
      </c>
      <c r="O24" s="7">
        <v>23218</v>
      </c>
      <c r="P24" s="7" t="s">
        <v>324</v>
      </c>
      <c r="Q24" s="7" t="s">
        <v>325</v>
      </c>
      <c r="R24" s="4" t="s">
        <v>1662</v>
      </c>
      <c r="S24" s="4" t="s">
        <v>270</v>
      </c>
      <c r="T24" s="4" t="s">
        <v>1663</v>
      </c>
      <c r="U24" s="4" t="s">
        <v>1664</v>
      </c>
      <c r="V24" s="4" t="s">
        <v>326</v>
      </c>
      <c r="W24" s="4" t="s">
        <v>218</v>
      </c>
      <c r="X24" s="4" t="s">
        <v>327</v>
      </c>
      <c r="Y24" s="4" t="s">
        <v>328</v>
      </c>
    </row>
    <row r="25" spans="1:25">
      <c r="A25" s="9">
        <v>2</v>
      </c>
      <c r="B25" s="9" t="s">
        <v>298</v>
      </c>
      <c r="C25" s="9">
        <v>80268</v>
      </c>
      <c r="D25" s="9" t="s">
        <v>261</v>
      </c>
      <c r="E25" s="9" t="s">
        <v>329</v>
      </c>
      <c r="F25" s="4" t="s">
        <v>330</v>
      </c>
      <c r="G25" s="39">
        <v>19886</v>
      </c>
      <c r="H25" s="4" t="s">
        <v>277</v>
      </c>
      <c r="I25" s="4" t="s">
        <v>134</v>
      </c>
      <c r="K25" s="39">
        <f>_xlfn.XLOOKUP(IF(INT(G25/10000)+1&gt;10, 11, INT(G25/10000)+1), PARAM!$B$2:$B$12,PARAM!$D$2:$D$12,0)</f>
        <v>2500000</v>
      </c>
      <c r="L25" s="6">
        <v>0.5</v>
      </c>
      <c r="M25" s="34" t="s">
        <v>331</v>
      </c>
      <c r="N25" s="34" t="s">
        <v>332</v>
      </c>
      <c r="O25" s="7">
        <v>23272</v>
      </c>
      <c r="P25" s="7" t="s">
        <v>333</v>
      </c>
      <c r="Q25" s="7" t="s">
        <v>334</v>
      </c>
      <c r="R25" s="4" t="s">
        <v>1665</v>
      </c>
      <c r="S25" s="4" t="s">
        <v>270</v>
      </c>
      <c r="T25" s="4" t="s">
        <v>1666</v>
      </c>
      <c r="U25" s="4" t="s">
        <v>1667</v>
      </c>
      <c r="V25" s="4" t="s">
        <v>335</v>
      </c>
      <c r="W25" s="4" t="s">
        <v>336</v>
      </c>
      <c r="X25" s="4" t="s">
        <v>337</v>
      </c>
      <c r="Y25" s="4" t="s">
        <v>338</v>
      </c>
    </row>
    <row r="26" spans="1:25">
      <c r="A26" s="9">
        <v>2</v>
      </c>
      <c r="B26" s="9" t="s">
        <v>298</v>
      </c>
      <c r="C26" s="9">
        <v>80373</v>
      </c>
      <c r="D26" s="9" t="s">
        <v>261</v>
      </c>
      <c r="E26" s="9" t="s">
        <v>339</v>
      </c>
      <c r="F26" s="4" t="s">
        <v>340</v>
      </c>
      <c r="G26" s="39">
        <v>10544</v>
      </c>
      <c r="H26" s="4" t="s">
        <v>277</v>
      </c>
      <c r="I26" s="4" t="s">
        <v>134</v>
      </c>
      <c r="K26" s="39">
        <f>_xlfn.XLOOKUP(IF(INT(G26/10000)+1&gt;10, 11, INT(G26/10000)+1), PARAM!$B$2:$B$12,PARAM!$D$2:$D$12,0)</f>
        <v>2500000</v>
      </c>
      <c r="L26" s="6">
        <v>0.5</v>
      </c>
      <c r="M26" s="34" t="s">
        <v>341</v>
      </c>
      <c r="N26" s="34" t="s">
        <v>342</v>
      </c>
      <c r="O26" s="7" t="s">
        <v>343</v>
      </c>
      <c r="P26" s="7" t="s">
        <v>344</v>
      </c>
      <c r="Q26" s="7" t="s">
        <v>345</v>
      </c>
      <c r="R26" s="4" t="s">
        <v>1668</v>
      </c>
      <c r="S26" s="4" t="s">
        <v>270</v>
      </c>
      <c r="T26" s="4" t="s">
        <v>1669</v>
      </c>
      <c r="U26" s="4" t="s">
        <v>1670</v>
      </c>
      <c r="V26" s="4" t="s">
        <v>346</v>
      </c>
      <c r="W26" s="4" t="s">
        <v>347</v>
      </c>
      <c r="X26" s="4" t="s">
        <v>348</v>
      </c>
      <c r="Y26" s="4" t="s">
        <v>349</v>
      </c>
    </row>
    <row r="27" spans="1:25">
      <c r="A27" s="9">
        <v>3</v>
      </c>
      <c r="B27" s="9" t="s">
        <v>350</v>
      </c>
      <c r="C27" s="9">
        <v>80012</v>
      </c>
      <c r="D27" s="9" t="s">
        <v>261</v>
      </c>
      <c r="E27" s="9" t="s">
        <v>351</v>
      </c>
      <c r="F27" s="4" t="s">
        <v>352</v>
      </c>
      <c r="G27" s="39">
        <v>13293</v>
      </c>
      <c r="H27" s="4" t="s">
        <v>264</v>
      </c>
      <c r="I27" s="4" t="s">
        <v>134</v>
      </c>
      <c r="K27" s="39">
        <f>_xlfn.XLOOKUP(IF(INT(G27/10000)+1&gt;10, 11, INT(G27/10000)+1), PARAM!$B$2:$B$12,PARAM!$D$2:$D$12,0)</f>
        <v>2500000</v>
      </c>
      <c r="L27" s="6">
        <v>0.5</v>
      </c>
      <c r="M27" s="34" t="s">
        <v>353</v>
      </c>
      <c r="N27" s="34">
        <v>100985430</v>
      </c>
      <c r="O27" s="7">
        <v>24430</v>
      </c>
      <c r="P27" s="7" t="s">
        <v>354</v>
      </c>
      <c r="Q27" s="7" t="s">
        <v>355</v>
      </c>
      <c r="R27" s="4" t="s">
        <v>1671</v>
      </c>
      <c r="S27" s="4" t="s">
        <v>270</v>
      </c>
      <c r="T27" s="4" t="s">
        <v>1672</v>
      </c>
      <c r="U27" s="4" t="s">
        <v>1673</v>
      </c>
      <c r="V27" s="4" t="s">
        <v>134</v>
      </c>
      <c r="W27" s="4" t="s">
        <v>134</v>
      </c>
      <c r="X27" s="4" t="s">
        <v>134</v>
      </c>
      <c r="Y27" s="4" t="s">
        <v>134</v>
      </c>
    </row>
    <row r="28" spans="1:25">
      <c r="A28" s="9">
        <v>3</v>
      </c>
      <c r="B28" s="9" t="s">
        <v>350</v>
      </c>
      <c r="C28" s="9">
        <v>80195</v>
      </c>
      <c r="D28" s="9" t="s">
        <v>261</v>
      </c>
      <c r="E28" s="9" t="s">
        <v>356</v>
      </c>
      <c r="F28" s="4" t="s">
        <v>357</v>
      </c>
      <c r="G28" s="39">
        <v>20141</v>
      </c>
      <c r="H28" s="4" t="s">
        <v>121</v>
      </c>
      <c r="I28" s="4" t="s">
        <v>134</v>
      </c>
      <c r="K28" s="39">
        <f>_xlfn.XLOOKUP(IF(INT(G28/10000)+1&gt;10, 11, INT(G28/10000)+1), PARAM!$B$2:$B$12,PARAM!$D$2:$D$12,0)</f>
        <v>3200000</v>
      </c>
      <c r="L28" s="6">
        <v>0.5</v>
      </c>
      <c r="M28" s="34" t="s">
        <v>358</v>
      </c>
      <c r="N28" s="34" t="s">
        <v>359</v>
      </c>
      <c r="O28" s="7">
        <v>24420</v>
      </c>
      <c r="P28" s="7" t="s">
        <v>360</v>
      </c>
      <c r="Q28" s="7" t="s">
        <v>361</v>
      </c>
      <c r="R28" s="4" t="s">
        <v>1674</v>
      </c>
      <c r="S28" s="4" t="s">
        <v>270</v>
      </c>
      <c r="T28" s="4" t="s">
        <v>1675</v>
      </c>
      <c r="U28" s="4" t="s">
        <v>1676</v>
      </c>
      <c r="V28" s="4" t="s">
        <v>362</v>
      </c>
      <c r="W28" s="4" t="s">
        <v>363</v>
      </c>
      <c r="X28" s="4" t="s">
        <v>364</v>
      </c>
      <c r="Y28" s="4" t="s">
        <v>365</v>
      </c>
    </row>
    <row r="29" spans="1:25">
      <c r="A29" s="9">
        <v>3</v>
      </c>
      <c r="B29" s="9" t="s">
        <v>350</v>
      </c>
      <c r="C29" s="9">
        <v>80209</v>
      </c>
      <c r="D29" s="9" t="s">
        <v>286</v>
      </c>
      <c r="E29" s="9" t="s">
        <v>366</v>
      </c>
      <c r="F29" s="4" t="s">
        <v>367</v>
      </c>
      <c r="G29" s="39">
        <v>49326</v>
      </c>
      <c r="H29" s="4" t="s">
        <v>264</v>
      </c>
      <c r="I29" s="4" t="s">
        <v>134</v>
      </c>
      <c r="K29" s="39">
        <f>_xlfn.XLOOKUP(IF(INT(G29/10000)+1&gt;10, 11, INT(G29/10000)+1), PARAM!$B$2:$B$12,PARAM!$D$2:$D$12,0)</f>
        <v>5700000</v>
      </c>
      <c r="L29" s="6">
        <v>0.5</v>
      </c>
      <c r="M29" s="34" t="s">
        <v>368</v>
      </c>
      <c r="N29" s="34" t="s">
        <v>369</v>
      </c>
      <c r="O29" s="7">
        <v>23300</v>
      </c>
      <c r="P29" s="7" t="s">
        <v>370</v>
      </c>
      <c r="Q29" s="7" t="s">
        <v>371</v>
      </c>
      <c r="R29" s="4" t="s">
        <v>1677</v>
      </c>
      <c r="S29" s="4" t="s">
        <v>315</v>
      </c>
      <c r="T29" s="4" t="s">
        <v>1678</v>
      </c>
      <c r="U29" s="4" t="s">
        <v>1679</v>
      </c>
      <c r="V29" s="4" t="s">
        <v>372</v>
      </c>
      <c r="W29" s="4" t="s">
        <v>295</v>
      </c>
      <c r="X29" s="4" t="s">
        <v>371</v>
      </c>
      <c r="Y29" s="4" t="s">
        <v>373</v>
      </c>
    </row>
    <row r="30" spans="1:25">
      <c r="A30" s="9">
        <v>3</v>
      </c>
      <c r="B30" s="9" t="s">
        <v>350</v>
      </c>
      <c r="C30" s="9">
        <v>80276</v>
      </c>
      <c r="D30" s="9" t="s">
        <v>261</v>
      </c>
      <c r="E30" s="9" t="s">
        <v>374</v>
      </c>
      <c r="F30" s="4" t="s">
        <v>375</v>
      </c>
      <c r="G30" s="39">
        <v>8627</v>
      </c>
      <c r="H30" s="4" t="s">
        <v>264</v>
      </c>
      <c r="I30" s="4" t="s">
        <v>134</v>
      </c>
      <c r="K30" s="39">
        <f>_xlfn.XLOOKUP(IF(INT(G30/10000)+1&gt;10, 11, INT(G30/10000)+1), PARAM!$B$2:$B$12,PARAM!$D$2:$D$12,0)</f>
        <v>1900000</v>
      </c>
      <c r="L30" s="6">
        <v>0.5</v>
      </c>
      <c r="M30" s="34" t="s">
        <v>376</v>
      </c>
      <c r="N30" s="34" t="s">
        <v>377</v>
      </c>
      <c r="O30" s="7">
        <v>23330</v>
      </c>
      <c r="P30" s="7" t="s">
        <v>378</v>
      </c>
      <c r="Q30" s="7" t="s">
        <v>379</v>
      </c>
      <c r="R30" s="4" t="s">
        <v>1680</v>
      </c>
      <c r="S30" s="4" t="s">
        <v>270</v>
      </c>
      <c r="T30" s="4" t="s">
        <v>1681</v>
      </c>
      <c r="U30" s="4" t="s">
        <v>1682</v>
      </c>
      <c r="V30" s="4" t="s">
        <v>380</v>
      </c>
      <c r="W30" s="4" t="s">
        <v>381</v>
      </c>
      <c r="X30" s="4" t="s">
        <v>382</v>
      </c>
      <c r="Y30" s="4" t="s">
        <v>383</v>
      </c>
    </row>
    <row r="31" spans="1:25">
      <c r="A31" s="9">
        <v>3</v>
      </c>
      <c r="B31" s="9" t="s">
        <v>350</v>
      </c>
      <c r="C31" s="9">
        <v>80365</v>
      </c>
      <c r="D31" s="9" t="s">
        <v>261</v>
      </c>
      <c r="E31" s="9" t="s">
        <v>384</v>
      </c>
      <c r="F31" s="4" t="s">
        <v>385</v>
      </c>
      <c r="G31" s="39">
        <v>17953</v>
      </c>
      <c r="H31" s="4" t="s">
        <v>121</v>
      </c>
      <c r="I31" s="4" t="s">
        <v>134</v>
      </c>
      <c r="K31" s="39">
        <f>_xlfn.XLOOKUP(IF(INT(G31/10000)+1&gt;10, 11, INT(G31/10000)+1), PARAM!$B$2:$B$12,PARAM!$D$2:$D$12,0)</f>
        <v>2500000</v>
      </c>
      <c r="L31" s="6">
        <v>0.5</v>
      </c>
      <c r="M31" s="34" t="s">
        <v>386</v>
      </c>
      <c r="N31" s="34" t="s">
        <v>387</v>
      </c>
      <c r="O31" s="7">
        <v>24400</v>
      </c>
      <c r="P31" s="7" t="s">
        <v>388</v>
      </c>
      <c r="Q31" s="7" t="s">
        <v>389</v>
      </c>
      <c r="R31" s="4" t="s">
        <v>1683</v>
      </c>
      <c r="S31" s="4" t="s">
        <v>270</v>
      </c>
      <c r="T31" s="4" t="s">
        <v>1684</v>
      </c>
      <c r="U31" s="4" t="s">
        <v>1685</v>
      </c>
      <c r="V31" s="4" t="s">
        <v>390</v>
      </c>
      <c r="W31" s="4" t="s">
        <v>391</v>
      </c>
      <c r="X31" s="4" t="s">
        <v>392</v>
      </c>
      <c r="Y31" s="4" t="s">
        <v>393</v>
      </c>
    </row>
    <row r="32" spans="1:25">
      <c r="A32" s="9">
        <v>3</v>
      </c>
      <c r="B32" s="9" t="s">
        <v>350</v>
      </c>
      <c r="C32" s="9">
        <v>80489</v>
      </c>
      <c r="D32" s="9" t="s">
        <v>261</v>
      </c>
      <c r="E32" s="9" t="s">
        <v>394</v>
      </c>
      <c r="F32" s="4" t="s">
        <v>395</v>
      </c>
      <c r="G32" s="39">
        <v>8556</v>
      </c>
      <c r="H32" s="4" t="s">
        <v>277</v>
      </c>
      <c r="I32" s="4" t="s">
        <v>134</v>
      </c>
      <c r="K32" s="39">
        <f>_xlfn.XLOOKUP(IF(INT(G32/10000)+1&gt;10, 11, INT(G32/10000)+1), PARAM!$B$2:$B$12,PARAM!$D$2:$D$12,0)</f>
        <v>1900000</v>
      </c>
      <c r="L32" s="6">
        <v>0.5</v>
      </c>
      <c r="M32" s="34" t="s">
        <v>396</v>
      </c>
      <c r="N32" s="34" t="s">
        <v>397</v>
      </c>
      <c r="O32" s="7">
        <v>23320</v>
      </c>
      <c r="P32" s="7" t="s">
        <v>398</v>
      </c>
      <c r="Q32" s="7" t="s">
        <v>399</v>
      </c>
      <c r="R32" s="4" t="s">
        <v>1686</v>
      </c>
      <c r="S32" s="4" t="s">
        <v>400</v>
      </c>
      <c r="T32" s="4" t="s">
        <v>1687</v>
      </c>
      <c r="U32" s="4" t="s">
        <v>1688</v>
      </c>
      <c r="V32" s="4" t="s">
        <v>134</v>
      </c>
      <c r="W32" s="4" t="s">
        <v>134</v>
      </c>
      <c r="X32" s="4" t="s">
        <v>134</v>
      </c>
      <c r="Y32" s="4" t="s">
        <v>134</v>
      </c>
    </row>
    <row r="33" spans="1:25">
      <c r="A33" s="9">
        <v>4</v>
      </c>
      <c r="B33" s="9" t="s">
        <v>401</v>
      </c>
      <c r="C33" s="9">
        <v>80039</v>
      </c>
      <c r="D33" s="9" t="s">
        <v>261</v>
      </c>
      <c r="E33" s="9" t="s">
        <v>402</v>
      </c>
      <c r="F33" s="4" t="s">
        <v>403</v>
      </c>
      <c r="G33" s="39">
        <v>17139</v>
      </c>
      <c r="H33" s="4" t="s">
        <v>277</v>
      </c>
      <c r="I33" s="4" t="s">
        <v>134</v>
      </c>
      <c r="K33" s="39">
        <f>_xlfn.XLOOKUP(IF(INT(G33/10000)+1&gt;10, 11, INT(G33/10000)+1), PARAM!$B$2:$B$12,PARAM!$D$2:$D$12,0)</f>
        <v>2500000</v>
      </c>
      <c r="L33" s="6">
        <v>0.5</v>
      </c>
      <c r="M33" s="34" t="s">
        <v>404</v>
      </c>
      <c r="N33" s="34" t="s">
        <v>405</v>
      </c>
      <c r="O33" s="7">
        <v>26310</v>
      </c>
      <c r="P33" s="7" t="s">
        <v>406</v>
      </c>
      <c r="Q33" s="7" t="s">
        <v>407</v>
      </c>
      <c r="R33" s="4" t="s">
        <v>1689</v>
      </c>
      <c r="S33" s="4" t="s">
        <v>270</v>
      </c>
      <c r="T33" s="4" t="s">
        <v>1690</v>
      </c>
      <c r="U33" s="4" t="s">
        <v>1691</v>
      </c>
      <c r="V33" s="4" t="s">
        <v>408</v>
      </c>
      <c r="W33" s="4" t="s">
        <v>409</v>
      </c>
      <c r="X33" s="4" t="s">
        <v>410</v>
      </c>
      <c r="Y33" s="4" t="s">
        <v>411</v>
      </c>
    </row>
    <row r="34" spans="1:25">
      <c r="A34" s="9">
        <v>4</v>
      </c>
      <c r="B34" s="9" t="s">
        <v>401</v>
      </c>
      <c r="C34" s="9">
        <v>80098</v>
      </c>
      <c r="D34" s="9" t="s">
        <v>261</v>
      </c>
      <c r="E34" s="9" t="s">
        <v>412</v>
      </c>
      <c r="F34" s="4" t="s">
        <v>413</v>
      </c>
      <c r="G34" s="39">
        <v>14451</v>
      </c>
      <c r="H34" s="4" t="s">
        <v>277</v>
      </c>
      <c r="I34" s="4" t="s">
        <v>134</v>
      </c>
      <c r="K34" s="39">
        <f>_xlfn.XLOOKUP(IF(INT(G34/10000)+1&gt;10, 11, INT(G34/10000)+1), PARAM!$B$2:$B$12,PARAM!$D$2:$D$12,0)</f>
        <v>2500000</v>
      </c>
      <c r="L34" s="6">
        <v>0.5</v>
      </c>
      <c r="M34" s="34" t="s">
        <v>414</v>
      </c>
      <c r="N34" s="34" t="s">
        <v>415</v>
      </c>
      <c r="O34" s="7" t="s">
        <v>416</v>
      </c>
      <c r="P34" s="7" t="s">
        <v>417</v>
      </c>
      <c r="Q34" s="7" t="s">
        <v>418</v>
      </c>
      <c r="R34" s="4" t="s">
        <v>1692</v>
      </c>
      <c r="S34" s="4" t="s">
        <v>400</v>
      </c>
      <c r="T34" s="4" t="s">
        <v>1693</v>
      </c>
      <c r="U34" s="4" t="s">
        <v>1694</v>
      </c>
      <c r="V34" s="4" t="s">
        <v>419</v>
      </c>
      <c r="W34" s="4" t="s">
        <v>420</v>
      </c>
      <c r="X34" s="4" t="s">
        <v>418</v>
      </c>
      <c r="Y34" s="4" t="s">
        <v>421</v>
      </c>
    </row>
    <row r="35" spans="1:25">
      <c r="A35" s="9">
        <v>4</v>
      </c>
      <c r="B35" s="9" t="s">
        <v>401</v>
      </c>
      <c r="C35" s="9">
        <v>80128</v>
      </c>
      <c r="D35" s="9" t="s">
        <v>286</v>
      </c>
      <c r="E35" s="9" t="s">
        <v>422</v>
      </c>
      <c r="F35" s="4" t="s">
        <v>423</v>
      </c>
      <c r="G35" s="39">
        <v>45462</v>
      </c>
      <c r="H35" s="4" t="s">
        <v>121</v>
      </c>
      <c r="I35" s="4" t="s">
        <v>134</v>
      </c>
      <c r="K35" s="39">
        <f>_xlfn.XLOOKUP(IF(INT(G35/10000)+1&gt;10, 11, INT(G35/10000)+1), PARAM!$B$2:$B$12,PARAM!$D$2:$D$12,0)</f>
        <v>5700000</v>
      </c>
      <c r="L35" s="6">
        <v>0.5</v>
      </c>
      <c r="M35" s="34" t="s">
        <v>424</v>
      </c>
      <c r="N35" s="34" t="s">
        <v>425</v>
      </c>
      <c r="O35" s="7">
        <v>26300</v>
      </c>
      <c r="P35" s="7" t="s">
        <v>426</v>
      </c>
      <c r="Q35" s="7" t="s">
        <v>427</v>
      </c>
      <c r="R35" s="4" t="s">
        <v>1695</v>
      </c>
      <c r="S35" s="4" t="s">
        <v>428</v>
      </c>
      <c r="T35" s="4" t="s">
        <v>1696</v>
      </c>
      <c r="U35" s="4" t="s">
        <v>1697</v>
      </c>
      <c r="V35" s="4" t="s">
        <v>429</v>
      </c>
      <c r="W35" s="4" t="s">
        <v>430</v>
      </c>
      <c r="X35" s="4" t="s">
        <v>431</v>
      </c>
      <c r="Y35" s="4" t="s">
        <v>432</v>
      </c>
    </row>
    <row r="36" spans="1:25">
      <c r="A36" s="9">
        <v>4</v>
      </c>
      <c r="B36" s="9" t="s">
        <v>401</v>
      </c>
      <c r="C36" s="9">
        <v>80217</v>
      </c>
      <c r="D36" s="9" t="s">
        <v>261</v>
      </c>
      <c r="E36" s="9" t="s">
        <v>433</v>
      </c>
      <c r="F36" s="4" t="s">
        <v>434</v>
      </c>
      <c r="G36" s="39">
        <v>21178</v>
      </c>
      <c r="H36" s="4" t="s">
        <v>277</v>
      </c>
      <c r="I36" s="4" t="s">
        <v>134</v>
      </c>
      <c r="K36" s="39">
        <f>_xlfn.XLOOKUP(IF(INT(G36/10000)+1&gt;10, 11, INT(G36/10000)+1), PARAM!$B$2:$B$12,PARAM!$D$2:$D$12,0)</f>
        <v>3200000</v>
      </c>
      <c r="L36" s="6">
        <v>0.5</v>
      </c>
      <c r="M36" s="34" t="s">
        <v>435</v>
      </c>
      <c r="N36" s="34" t="s">
        <v>436</v>
      </c>
      <c r="O36" s="7">
        <v>26210</v>
      </c>
      <c r="P36" s="7" t="s">
        <v>437</v>
      </c>
      <c r="Q36" s="7">
        <v>13661122</v>
      </c>
      <c r="R36" s="4" t="s">
        <v>1698</v>
      </c>
      <c r="S36" s="4" t="s">
        <v>270</v>
      </c>
      <c r="T36" s="4" t="s">
        <v>1699</v>
      </c>
      <c r="U36" s="4" t="s">
        <v>1700</v>
      </c>
      <c r="V36" s="4" t="s">
        <v>438</v>
      </c>
      <c r="W36" s="4" t="s">
        <v>439</v>
      </c>
      <c r="X36" s="4" t="s">
        <v>440</v>
      </c>
      <c r="Y36" s="4" t="s">
        <v>441</v>
      </c>
    </row>
    <row r="37" spans="1:25">
      <c r="A37" s="9">
        <v>4</v>
      </c>
      <c r="B37" s="9" t="s">
        <v>401</v>
      </c>
      <c r="C37" s="9">
        <v>80225</v>
      </c>
      <c r="D37" s="9" t="s">
        <v>261</v>
      </c>
      <c r="E37" s="9" t="s">
        <v>442</v>
      </c>
      <c r="F37" s="4" t="s">
        <v>443</v>
      </c>
      <c r="G37" s="39">
        <v>28141</v>
      </c>
      <c r="H37" s="4" t="s">
        <v>277</v>
      </c>
      <c r="I37" s="4" t="s">
        <v>134</v>
      </c>
      <c r="K37" s="39">
        <f>_xlfn.XLOOKUP(IF(INT(G37/10000)+1&gt;10, 11, INT(G37/10000)+1), PARAM!$B$2:$B$12,PARAM!$D$2:$D$12,0)</f>
        <v>3200000</v>
      </c>
      <c r="L37" s="6">
        <v>0.5</v>
      </c>
      <c r="M37" s="34" t="s">
        <v>444</v>
      </c>
      <c r="N37" s="34" t="s">
        <v>445</v>
      </c>
      <c r="O37" s="7">
        <v>26220</v>
      </c>
      <c r="P37" s="7" t="s">
        <v>446</v>
      </c>
      <c r="Q37" s="7" t="s">
        <v>447</v>
      </c>
      <c r="R37" s="4" t="s">
        <v>1701</v>
      </c>
      <c r="S37" s="4" t="s">
        <v>400</v>
      </c>
      <c r="T37" s="4" t="s">
        <v>1702</v>
      </c>
      <c r="U37" s="4" t="s">
        <v>1703</v>
      </c>
      <c r="V37" s="4" t="s">
        <v>448</v>
      </c>
      <c r="W37" s="4" t="s">
        <v>449</v>
      </c>
      <c r="X37" s="4" t="s">
        <v>450</v>
      </c>
      <c r="Y37" s="4" t="s">
        <v>451</v>
      </c>
    </row>
    <row r="38" spans="1:25">
      <c r="A38" s="9">
        <v>4</v>
      </c>
      <c r="B38" s="9" t="s">
        <v>401</v>
      </c>
      <c r="C38" s="9">
        <v>80292</v>
      </c>
      <c r="D38" s="9" t="s">
        <v>261</v>
      </c>
      <c r="E38" s="9" t="s">
        <v>452</v>
      </c>
      <c r="F38" s="4" t="s">
        <v>453</v>
      </c>
      <c r="G38" s="39">
        <v>9462</v>
      </c>
      <c r="H38" s="4" t="s">
        <v>454</v>
      </c>
      <c r="I38" s="4" t="s">
        <v>134</v>
      </c>
      <c r="K38" s="39">
        <f>_xlfn.XLOOKUP(IF(INT(G38/10000)+1&gt;10, 11, INT(G38/10000)+1), PARAM!$B$2:$B$12,PARAM!$D$2:$D$12,0)</f>
        <v>1900000</v>
      </c>
      <c r="L38" s="6">
        <v>0.5</v>
      </c>
      <c r="M38" s="34" t="s">
        <v>455</v>
      </c>
      <c r="N38" s="34" t="s">
        <v>456</v>
      </c>
      <c r="O38" s="7" t="s">
        <v>457</v>
      </c>
      <c r="P38" s="7" t="s">
        <v>458</v>
      </c>
      <c r="Q38" s="7" t="s">
        <v>459</v>
      </c>
      <c r="R38" s="4" t="s">
        <v>1704</v>
      </c>
      <c r="S38" s="4" t="s">
        <v>270</v>
      </c>
      <c r="T38" s="4" t="s">
        <v>1705</v>
      </c>
      <c r="U38" s="4" t="s">
        <v>1706</v>
      </c>
      <c r="V38" s="4" t="s">
        <v>460</v>
      </c>
      <c r="W38" s="4" t="s">
        <v>461</v>
      </c>
      <c r="X38" s="4" t="s">
        <v>462</v>
      </c>
      <c r="Y38" s="4" t="s">
        <v>463</v>
      </c>
    </row>
    <row r="39" spans="1:25">
      <c r="A39" s="9">
        <v>4</v>
      </c>
      <c r="B39" s="9" t="s">
        <v>401</v>
      </c>
      <c r="C39" s="9">
        <v>80314</v>
      </c>
      <c r="D39" s="9" t="s">
        <v>286</v>
      </c>
      <c r="E39" s="9" t="s">
        <v>464</v>
      </c>
      <c r="F39" s="4" t="s">
        <v>465</v>
      </c>
      <c r="G39" s="39">
        <v>115454</v>
      </c>
      <c r="H39" s="4" t="s">
        <v>121</v>
      </c>
      <c r="I39" s="4">
        <v>1</v>
      </c>
      <c r="K39" s="39">
        <f>_xlfn.XLOOKUP(IF(INT(G39/10000)+1&gt;10, 11, INT(G39/10000)+1), PARAM!$B$2:$B$12,PARAM!$D$2:$D$12,0)</f>
        <v>12500000</v>
      </c>
      <c r="L39" s="6">
        <v>0.4</v>
      </c>
      <c r="M39" s="34" t="s">
        <v>466</v>
      </c>
      <c r="N39" s="34" t="s">
        <v>467</v>
      </c>
      <c r="O39" s="7">
        <v>26000</v>
      </c>
      <c r="P39" s="7" t="s">
        <v>468</v>
      </c>
      <c r="Q39" s="7" t="s">
        <v>469</v>
      </c>
      <c r="R39" s="4" t="s">
        <v>1707</v>
      </c>
      <c r="S39" s="4" t="s">
        <v>315</v>
      </c>
      <c r="T39" s="4" t="s">
        <v>1708</v>
      </c>
      <c r="U39" s="4" t="s">
        <v>1709</v>
      </c>
      <c r="V39" s="4" t="s">
        <v>470</v>
      </c>
      <c r="W39" s="4" t="s">
        <v>295</v>
      </c>
      <c r="X39" s="4" t="s">
        <v>471</v>
      </c>
      <c r="Y39" s="4" t="s">
        <v>472</v>
      </c>
    </row>
    <row r="40" spans="1:25">
      <c r="A40" s="9">
        <v>4</v>
      </c>
      <c r="B40" s="9" t="s">
        <v>401</v>
      </c>
      <c r="C40" s="9">
        <v>80349</v>
      </c>
      <c r="D40" s="9" t="s">
        <v>261</v>
      </c>
      <c r="E40" s="9" t="s">
        <v>473</v>
      </c>
      <c r="F40" s="4" t="s">
        <v>474</v>
      </c>
      <c r="G40" s="39">
        <v>8957</v>
      </c>
      <c r="H40" s="4" t="s">
        <v>277</v>
      </c>
      <c r="I40" s="4" t="s">
        <v>134</v>
      </c>
      <c r="K40" s="39">
        <f>_xlfn.XLOOKUP(IF(INT(G40/10000)+1&gt;10, 11, INT(G40/10000)+1), PARAM!$B$2:$B$12,PARAM!$D$2:$D$12,0)</f>
        <v>1900000</v>
      </c>
      <c r="L40" s="6">
        <v>0.5</v>
      </c>
      <c r="M40" s="34" t="s">
        <v>475</v>
      </c>
      <c r="N40" s="34" t="s">
        <v>476</v>
      </c>
      <c r="O40" s="7">
        <v>26360</v>
      </c>
      <c r="P40" s="7" t="s">
        <v>477</v>
      </c>
      <c r="Q40" s="7" t="s">
        <v>478</v>
      </c>
      <c r="R40" s="4" t="s">
        <v>1710</v>
      </c>
      <c r="S40" s="4" t="s">
        <v>270</v>
      </c>
      <c r="T40" s="4" t="s">
        <v>1711</v>
      </c>
      <c r="U40" s="4" t="s">
        <v>1712</v>
      </c>
      <c r="V40" s="4" t="s">
        <v>479</v>
      </c>
      <c r="W40" s="4" t="s">
        <v>480</v>
      </c>
      <c r="X40" s="4" t="s">
        <v>481</v>
      </c>
      <c r="Y40" s="4" t="s">
        <v>482</v>
      </c>
    </row>
    <row r="41" spans="1:25">
      <c r="A41" s="9">
        <v>5</v>
      </c>
      <c r="B41" s="9" t="s">
        <v>483</v>
      </c>
      <c r="C41" s="9">
        <v>80047</v>
      </c>
      <c r="D41" s="9" t="s">
        <v>261</v>
      </c>
      <c r="E41" s="9" t="s">
        <v>2</v>
      </c>
      <c r="F41" s="4" t="s">
        <v>484</v>
      </c>
      <c r="G41" s="39">
        <v>23155</v>
      </c>
      <c r="H41" s="4" t="s">
        <v>264</v>
      </c>
      <c r="I41" s="4" t="s">
        <v>134</v>
      </c>
      <c r="K41" s="39">
        <f>_xlfn.XLOOKUP(IF(INT(G41/10000)+1&gt;10, 11, INT(G41/10000)+1), PARAM!$B$2:$B$12,PARAM!$D$2:$D$12,0)</f>
        <v>3200000</v>
      </c>
      <c r="L41" s="6">
        <v>0.5</v>
      </c>
      <c r="M41" s="34" t="s">
        <v>485</v>
      </c>
      <c r="N41" s="34" t="s">
        <v>486</v>
      </c>
      <c r="O41" s="7" t="s">
        <v>487</v>
      </c>
      <c r="P41" s="7" t="s">
        <v>488</v>
      </c>
      <c r="Q41" s="7" t="s">
        <v>489</v>
      </c>
      <c r="R41" s="4" t="s">
        <v>1713</v>
      </c>
      <c r="S41" s="4" t="s">
        <v>400</v>
      </c>
      <c r="T41" s="4" t="s">
        <v>1714</v>
      </c>
      <c r="U41" s="4" t="s">
        <v>1715</v>
      </c>
      <c r="V41" s="4" t="s">
        <v>490</v>
      </c>
      <c r="W41" s="4" t="s">
        <v>491</v>
      </c>
      <c r="X41" s="4" t="s">
        <v>492</v>
      </c>
      <c r="Y41" s="4" t="s">
        <v>493</v>
      </c>
    </row>
    <row r="42" spans="1:25">
      <c r="A42" s="9">
        <v>5</v>
      </c>
      <c r="B42" s="9" t="s">
        <v>483</v>
      </c>
      <c r="C42" s="9">
        <v>80233</v>
      </c>
      <c r="D42" s="9" t="s">
        <v>261</v>
      </c>
      <c r="E42" s="9" t="s">
        <v>494</v>
      </c>
      <c r="F42" s="4" t="s">
        <v>495</v>
      </c>
      <c r="G42" s="39">
        <v>35592</v>
      </c>
      <c r="H42" s="4" t="s">
        <v>264</v>
      </c>
      <c r="I42" s="4" t="s">
        <v>134</v>
      </c>
      <c r="K42" s="39">
        <f>_xlfn.XLOOKUP(IF(INT(G42/10000)+1&gt;10, 11, INT(G42/10000)+1), PARAM!$B$2:$B$12,PARAM!$D$2:$D$12,0)</f>
        <v>4400000</v>
      </c>
      <c r="L42" s="6">
        <v>0.5</v>
      </c>
      <c r="M42" s="34" t="s">
        <v>496</v>
      </c>
      <c r="N42" s="34" t="s">
        <v>497</v>
      </c>
      <c r="O42" s="7">
        <v>25230</v>
      </c>
      <c r="P42" s="7" t="s">
        <v>498</v>
      </c>
      <c r="Q42" s="7" t="s">
        <v>499</v>
      </c>
      <c r="R42" s="4" t="s">
        <v>1716</v>
      </c>
      <c r="S42" s="4" t="s">
        <v>270</v>
      </c>
      <c r="T42" s="4" t="s">
        <v>1717</v>
      </c>
      <c r="U42" s="4" t="s">
        <v>1718</v>
      </c>
      <c r="V42" s="4" t="s">
        <v>500</v>
      </c>
      <c r="W42" s="4" t="s">
        <v>295</v>
      </c>
      <c r="X42" s="4" t="s">
        <v>501</v>
      </c>
      <c r="Y42" s="4" t="s">
        <v>502</v>
      </c>
    </row>
    <row r="43" spans="1:25">
      <c r="A43" s="9">
        <v>5</v>
      </c>
      <c r="B43" s="9" t="s">
        <v>483</v>
      </c>
      <c r="C43" s="9">
        <v>80306</v>
      </c>
      <c r="D43" s="9" t="s">
        <v>261</v>
      </c>
      <c r="E43" s="9" t="s">
        <v>503</v>
      </c>
      <c r="F43" s="4" t="s">
        <v>504</v>
      </c>
      <c r="G43" s="39">
        <v>24926</v>
      </c>
      <c r="H43" s="4" t="s">
        <v>277</v>
      </c>
      <c r="I43" s="4" t="s">
        <v>134</v>
      </c>
      <c r="K43" s="39">
        <f>_xlfn.XLOOKUP(IF(INT(G43/10000)+1&gt;10, 11, INT(G43/10000)+1), PARAM!$B$2:$B$12,PARAM!$D$2:$D$12,0)</f>
        <v>3200000</v>
      </c>
      <c r="L43" s="6">
        <v>0.5</v>
      </c>
      <c r="M43" s="34" t="s">
        <v>505</v>
      </c>
      <c r="N43" s="34" t="s">
        <v>506</v>
      </c>
      <c r="O43" s="7" t="s">
        <v>507</v>
      </c>
      <c r="P43" s="7" t="s">
        <v>508</v>
      </c>
      <c r="Q43" s="7" t="s">
        <v>509</v>
      </c>
      <c r="R43" s="4" t="s">
        <v>1719</v>
      </c>
      <c r="S43" s="4" t="s">
        <v>270</v>
      </c>
      <c r="T43" s="4" t="s">
        <v>1720</v>
      </c>
      <c r="U43" s="4" t="s">
        <v>1721</v>
      </c>
      <c r="V43" s="4" t="s">
        <v>510</v>
      </c>
      <c r="W43" s="4" t="s">
        <v>295</v>
      </c>
      <c r="X43" s="4" t="s">
        <v>511</v>
      </c>
      <c r="Y43" s="4" t="s">
        <v>512</v>
      </c>
    </row>
    <row r="44" spans="1:25">
      <c r="A44" s="9">
        <v>5</v>
      </c>
      <c r="B44" s="9" t="s">
        <v>483</v>
      </c>
      <c r="C44" s="9">
        <v>80381</v>
      </c>
      <c r="D44" s="9" t="s">
        <v>286</v>
      </c>
      <c r="E44" s="9" t="s">
        <v>513</v>
      </c>
      <c r="F44" s="4" t="s">
        <v>514</v>
      </c>
      <c r="G44" s="39">
        <v>70818</v>
      </c>
      <c r="H44" s="4" t="s">
        <v>264</v>
      </c>
      <c r="I44" s="4">
        <v>1</v>
      </c>
      <c r="K44" s="39">
        <f>_xlfn.XLOOKUP(IF(INT(G44/10000)+1&gt;10, 11, INT(G44/10000)+1), PARAM!$B$2:$B$12,PARAM!$D$2:$D$12,0)</f>
        <v>8200000</v>
      </c>
      <c r="L44" s="6">
        <v>0.4</v>
      </c>
      <c r="M44" s="34" t="s">
        <v>515</v>
      </c>
      <c r="N44" s="34" t="s">
        <v>516</v>
      </c>
      <c r="O44" s="7">
        <v>25000</v>
      </c>
      <c r="P44" s="7" t="s">
        <v>517</v>
      </c>
      <c r="Q44" s="7" t="s">
        <v>518</v>
      </c>
      <c r="R44" s="4" t="s">
        <v>1722</v>
      </c>
      <c r="S44" s="4" t="s">
        <v>315</v>
      </c>
      <c r="T44" s="4" t="s">
        <v>1723</v>
      </c>
      <c r="U44" s="4" t="s">
        <v>1724</v>
      </c>
      <c r="V44" s="4" t="s">
        <v>519</v>
      </c>
      <c r="W44" s="4" t="s">
        <v>520</v>
      </c>
      <c r="X44" s="4" t="s">
        <v>521</v>
      </c>
      <c r="Y44" s="4" t="s">
        <v>522</v>
      </c>
    </row>
    <row r="45" spans="1:25">
      <c r="A45" s="9">
        <v>6</v>
      </c>
      <c r="B45" s="9" t="s">
        <v>523</v>
      </c>
      <c r="C45" s="9">
        <v>80055</v>
      </c>
      <c r="D45" s="9" t="s">
        <v>261</v>
      </c>
      <c r="E45" s="9" t="s">
        <v>524</v>
      </c>
      <c r="F45" s="4" t="s">
        <v>525</v>
      </c>
      <c r="G45" s="39">
        <v>11431</v>
      </c>
      <c r="H45" s="4" t="s">
        <v>277</v>
      </c>
      <c r="I45" s="4" t="s">
        <v>134</v>
      </c>
      <c r="K45" s="39">
        <f>_xlfn.XLOOKUP(IF(INT(G45/10000)+1&gt;10, 11, INT(G45/10000)+1), PARAM!$B$2:$B$12,PARAM!$D$2:$D$12,0)</f>
        <v>2500000</v>
      </c>
      <c r="L45" s="6">
        <v>0.5</v>
      </c>
      <c r="M45" s="34" t="s">
        <v>526</v>
      </c>
      <c r="N45" s="34" t="s">
        <v>527</v>
      </c>
      <c r="O45" s="7" t="s">
        <v>134</v>
      </c>
      <c r="P45" s="7" t="s">
        <v>134</v>
      </c>
      <c r="Q45" s="7" t="s">
        <v>134</v>
      </c>
      <c r="R45" s="4" t="s">
        <v>1725</v>
      </c>
      <c r="S45" s="4" t="s">
        <v>270</v>
      </c>
      <c r="T45" s="4" t="s">
        <v>1726</v>
      </c>
      <c r="U45" s="4" t="s">
        <v>1727</v>
      </c>
      <c r="V45" s="4" t="s">
        <v>528</v>
      </c>
      <c r="W45" s="4" t="s">
        <v>529</v>
      </c>
      <c r="X45" s="4" t="s">
        <v>530</v>
      </c>
      <c r="Y45" s="4" t="s">
        <v>531</v>
      </c>
    </row>
    <row r="46" spans="1:25">
      <c r="A46" s="9">
        <v>6</v>
      </c>
      <c r="B46" s="9" t="s">
        <v>523</v>
      </c>
      <c r="C46" s="9">
        <v>80063</v>
      </c>
      <c r="D46" s="9" t="s">
        <v>261</v>
      </c>
      <c r="E46" s="9" t="s">
        <v>532</v>
      </c>
      <c r="F46" s="4" t="s">
        <v>533</v>
      </c>
      <c r="G46" s="39">
        <v>48265</v>
      </c>
      <c r="H46" s="4" t="s">
        <v>121</v>
      </c>
      <c r="I46" s="4" t="s">
        <v>134</v>
      </c>
      <c r="K46" s="39">
        <f>_xlfn.XLOOKUP(IF(INT(G46/10000)+1&gt;10, 11, INT(G46/10000)+1), PARAM!$B$2:$B$12,PARAM!$D$2:$D$12,0)</f>
        <v>5700000</v>
      </c>
      <c r="L46" s="6">
        <v>0.5</v>
      </c>
      <c r="M46" s="34" t="s">
        <v>134</v>
      </c>
      <c r="N46" s="34" t="s">
        <v>134</v>
      </c>
      <c r="O46" s="7" t="s">
        <v>134</v>
      </c>
      <c r="P46" s="7" t="s">
        <v>134</v>
      </c>
      <c r="Q46" s="7" t="s">
        <v>134</v>
      </c>
      <c r="R46" s="4" t="s">
        <v>1728</v>
      </c>
      <c r="S46" s="4" t="s">
        <v>270</v>
      </c>
      <c r="T46" s="4" t="s">
        <v>1729</v>
      </c>
      <c r="U46" s="4" t="s">
        <v>1730</v>
      </c>
      <c r="V46" s="4" t="s">
        <v>134</v>
      </c>
      <c r="W46" s="4" t="s">
        <v>134</v>
      </c>
      <c r="X46" s="4" t="s">
        <v>134</v>
      </c>
      <c r="Y46" s="4" t="s">
        <v>134</v>
      </c>
    </row>
    <row r="47" spans="1:25">
      <c r="A47" s="9">
        <v>6</v>
      </c>
      <c r="B47" s="9" t="s">
        <v>523</v>
      </c>
      <c r="C47" s="9">
        <v>80080</v>
      </c>
      <c r="D47" s="9" t="s">
        <v>261</v>
      </c>
      <c r="E47" s="9" t="s">
        <v>534</v>
      </c>
      <c r="F47" s="4" t="s">
        <v>535</v>
      </c>
      <c r="G47" s="39">
        <v>11512</v>
      </c>
      <c r="H47" s="4" t="s">
        <v>264</v>
      </c>
      <c r="I47" s="4" t="s">
        <v>134</v>
      </c>
      <c r="K47" s="39">
        <f>_xlfn.XLOOKUP(IF(INT(G47/10000)+1&gt;10, 11, INT(G47/10000)+1), PARAM!$B$2:$B$12,PARAM!$D$2:$D$12,0)</f>
        <v>2500000</v>
      </c>
      <c r="L47" s="6">
        <v>0.5</v>
      </c>
      <c r="M47" s="34" t="s">
        <v>536</v>
      </c>
      <c r="N47" s="34" t="s">
        <v>537</v>
      </c>
      <c r="O47" s="7" t="s">
        <v>538</v>
      </c>
      <c r="P47" s="7" t="s">
        <v>539</v>
      </c>
      <c r="Q47" s="7" t="s">
        <v>540</v>
      </c>
      <c r="R47" s="4" t="s">
        <v>1731</v>
      </c>
      <c r="S47" s="4" t="s">
        <v>270</v>
      </c>
      <c r="T47" s="4" t="s">
        <v>1732</v>
      </c>
      <c r="U47" s="4" t="s">
        <v>1733</v>
      </c>
      <c r="V47" s="4" t="s">
        <v>541</v>
      </c>
      <c r="W47" s="4" t="s">
        <v>542</v>
      </c>
      <c r="X47" s="4" t="s">
        <v>543</v>
      </c>
      <c r="Y47" s="4" t="s">
        <v>544</v>
      </c>
    </row>
    <row r="48" spans="1:25">
      <c r="A48" s="9">
        <v>6</v>
      </c>
      <c r="B48" s="9" t="s">
        <v>523</v>
      </c>
      <c r="C48" s="9">
        <v>80101</v>
      </c>
      <c r="D48" s="9" t="s">
        <v>261</v>
      </c>
      <c r="E48" s="9" t="s">
        <v>545</v>
      </c>
      <c r="F48" s="4" t="s">
        <v>546</v>
      </c>
      <c r="G48" s="39">
        <v>13875</v>
      </c>
      <c r="H48" s="4" t="s">
        <v>121</v>
      </c>
      <c r="I48" s="4" t="s">
        <v>134</v>
      </c>
      <c r="K48" s="39">
        <f>_xlfn.XLOOKUP(IF(INT(G48/10000)+1&gt;10, 11, INT(G48/10000)+1), PARAM!$B$2:$B$12,PARAM!$D$2:$D$12,0)</f>
        <v>2500000</v>
      </c>
      <c r="L48" s="6">
        <v>0.5</v>
      </c>
      <c r="M48" s="34" t="s">
        <v>547</v>
      </c>
      <c r="N48" s="34" t="s">
        <v>548</v>
      </c>
      <c r="O48" s="7">
        <v>21300</v>
      </c>
      <c r="P48" s="7" t="s">
        <v>549</v>
      </c>
      <c r="Q48" s="7" t="s">
        <v>550</v>
      </c>
      <c r="R48" s="4" t="s">
        <v>1734</v>
      </c>
      <c r="S48" s="4" t="s">
        <v>270</v>
      </c>
      <c r="T48" s="4" t="s">
        <v>1735</v>
      </c>
      <c r="U48" s="4" t="s">
        <v>1736</v>
      </c>
      <c r="V48" s="4" t="s">
        <v>551</v>
      </c>
      <c r="W48" s="4" t="s">
        <v>552</v>
      </c>
      <c r="X48" s="4" t="s">
        <v>550</v>
      </c>
      <c r="Y48" s="4" t="s">
        <v>553</v>
      </c>
    </row>
    <row r="49" spans="1:25">
      <c r="A49" s="9">
        <v>6</v>
      </c>
      <c r="B49" s="9" t="s">
        <v>523</v>
      </c>
      <c r="C49" s="9">
        <v>80110</v>
      </c>
      <c r="D49" s="9" t="s">
        <v>261</v>
      </c>
      <c r="E49" s="9" t="s">
        <v>554</v>
      </c>
      <c r="F49" s="4" t="s">
        <v>555</v>
      </c>
      <c r="G49" s="39">
        <v>30681</v>
      </c>
      <c r="H49" s="4" t="s">
        <v>264</v>
      </c>
      <c r="I49" s="4" t="s">
        <v>134</v>
      </c>
      <c r="K49" s="39">
        <f>_xlfn.XLOOKUP(IF(INT(G49/10000)+1&gt;10, 11, INT(G49/10000)+1), PARAM!$B$2:$B$12,PARAM!$D$2:$D$12,0)</f>
        <v>4400000</v>
      </c>
      <c r="L49" s="6">
        <v>0.5</v>
      </c>
      <c r="M49" s="34" t="s">
        <v>556</v>
      </c>
      <c r="N49" s="34" t="s">
        <v>557</v>
      </c>
      <c r="O49" s="7">
        <v>21220</v>
      </c>
      <c r="P49" s="7" t="s">
        <v>558</v>
      </c>
      <c r="Q49" s="7" t="s">
        <v>559</v>
      </c>
      <c r="R49" s="4" t="s">
        <v>1737</v>
      </c>
      <c r="S49" s="4" t="s">
        <v>270</v>
      </c>
      <c r="T49" s="4" t="s">
        <v>1738</v>
      </c>
      <c r="U49" s="4" t="s">
        <v>1739</v>
      </c>
      <c r="V49" s="4" t="s">
        <v>560</v>
      </c>
      <c r="W49" s="4" t="s">
        <v>561</v>
      </c>
      <c r="X49" s="4" t="s">
        <v>562</v>
      </c>
      <c r="Y49" s="4" t="s">
        <v>563</v>
      </c>
    </row>
    <row r="50" spans="1:25">
      <c r="A50" s="9">
        <v>6</v>
      </c>
      <c r="B50" s="9" t="s">
        <v>523</v>
      </c>
      <c r="C50" s="9">
        <v>80136</v>
      </c>
      <c r="D50" s="9" t="s">
        <v>261</v>
      </c>
      <c r="E50" s="9" t="s">
        <v>564</v>
      </c>
      <c r="F50" s="4" t="s">
        <v>565</v>
      </c>
      <c r="G50" s="39">
        <v>23853</v>
      </c>
      <c r="H50" s="4" t="s">
        <v>277</v>
      </c>
      <c r="I50" s="4" t="s">
        <v>134</v>
      </c>
      <c r="K50" s="39">
        <f>_xlfn.XLOOKUP(IF(INT(G50/10000)+1&gt;10, 11, INT(G50/10000)+1), PARAM!$B$2:$B$12,PARAM!$D$2:$D$12,0)</f>
        <v>3200000</v>
      </c>
      <c r="L50" s="6">
        <v>0.5</v>
      </c>
      <c r="M50" s="34" t="s">
        <v>566</v>
      </c>
      <c r="N50" s="34" t="s">
        <v>567</v>
      </c>
      <c r="O50" s="7">
        <v>21230</v>
      </c>
      <c r="P50" s="7" t="s">
        <v>568</v>
      </c>
      <c r="Q50" s="7" t="s">
        <v>569</v>
      </c>
      <c r="R50" s="4" t="s">
        <v>1740</v>
      </c>
      <c r="S50" s="4" t="s">
        <v>270</v>
      </c>
      <c r="T50" s="4" t="s">
        <v>1741</v>
      </c>
      <c r="U50" s="4" t="s">
        <v>1742</v>
      </c>
      <c r="V50" s="4" t="s">
        <v>570</v>
      </c>
      <c r="W50" s="4" t="s">
        <v>571</v>
      </c>
      <c r="X50" s="4" t="s">
        <v>572</v>
      </c>
      <c r="Y50" s="4" t="s">
        <v>573</v>
      </c>
    </row>
    <row r="51" spans="1:25">
      <c r="A51" s="9">
        <v>6</v>
      </c>
      <c r="B51" s="9" t="s">
        <v>523</v>
      </c>
      <c r="C51" s="9">
        <v>80390</v>
      </c>
      <c r="D51" s="9" t="s">
        <v>261</v>
      </c>
      <c r="E51" s="9" t="s">
        <v>574</v>
      </c>
      <c r="F51" s="4" t="s">
        <v>575</v>
      </c>
      <c r="G51" s="39">
        <v>14357</v>
      </c>
      <c r="H51" s="4" t="s">
        <v>277</v>
      </c>
      <c r="I51" s="4" t="s">
        <v>134</v>
      </c>
      <c r="K51" s="39">
        <f>_xlfn.XLOOKUP(IF(INT(G51/10000)+1&gt;10, 11, INT(G51/10000)+1), PARAM!$B$2:$B$12,PARAM!$D$2:$D$12,0)</f>
        <v>2500000</v>
      </c>
      <c r="L51" s="6">
        <v>0.5</v>
      </c>
      <c r="M51" s="34" t="s">
        <v>576</v>
      </c>
      <c r="N51" s="34" t="s">
        <v>577</v>
      </c>
      <c r="O51" s="7">
        <v>21480</v>
      </c>
      <c r="P51" s="7" t="s">
        <v>578</v>
      </c>
      <c r="Q51" s="7" t="s">
        <v>579</v>
      </c>
      <c r="R51" s="4" t="s">
        <v>1743</v>
      </c>
      <c r="S51" s="4" t="s">
        <v>270</v>
      </c>
      <c r="T51" s="4" t="s">
        <v>1744</v>
      </c>
      <c r="U51" s="4" t="s">
        <v>1745</v>
      </c>
      <c r="V51" s="4" t="s">
        <v>580</v>
      </c>
      <c r="W51" s="4" t="s">
        <v>581</v>
      </c>
      <c r="X51" s="4" t="s">
        <v>582</v>
      </c>
      <c r="Y51" s="4" t="s">
        <v>583</v>
      </c>
    </row>
    <row r="52" spans="1:25">
      <c r="A52" s="9">
        <v>6</v>
      </c>
      <c r="B52" s="9" t="s">
        <v>523</v>
      </c>
      <c r="C52" s="9">
        <v>80411</v>
      </c>
      <c r="D52" s="9" t="s">
        <v>261</v>
      </c>
      <c r="E52" s="9" t="s">
        <v>584</v>
      </c>
      <c r="F52" s="4" t="s">
        <v>585</v>
      </c>
      <c r="G52" s="39">
        <v>7872</v>
      </c>
      <c r="H52" s="4" t="s">
        <v>264</v>
      </c>
      <c r="I52" s="4" t="s">
        <v>134</v>
      </c>
      <c r="K52" s="39">
        <f>_xlfn.XLOOKUP(IF(INT(G52/10000)+1&gt;10, 11, INT(G52/10000)+1), PARAM!$B$2:$B$12,PARAM!$D$2:$D$12,0)</f>
        <v>1900000</v>
      </c>
      <c r="L52" s="6">
        <v>0.5</v>
      </c>
      <c r="M52" s="34" t="s">
        <v>586</v>
      </c>
      <c r="N52" s="34" t="s">
        <v>587</v>
      </c>
      <c r="O52" s="7">
        <v>21205</v>
      </c>
      <c r="P52" s="7" t="s">
        <v>588</v>
      </c>
      <c r="Q52" s="7" t="s">
        <v>589</v>
      </c>
      <c r="R52" s="4" t="s">
        <v>1746</v>
      </c>
      <c r="S52" s="4" t="s">
        <v>270</v>
      </c>
      <c r="T52" s="4" t="s">
        <v>1747</v>
      </c>
      <c r="U52" s="4" t="s">
        <v>1748</v>
      </c>
      <c r="V52" s="4" t="s">
        <v>590</v>
      </c>
      <c r="W52" s="4" t="s">
        <v>591</v>
      </c>
      <c r="X52" s="4" t="s">
        <v>592</v>
      </c>
      <c r="Y52" s="4" t="s">
        <v>593</v>
      </c>
    </row>
    <row r="53" spans="1:25">
      <c r="A53" s="9">
        <v>6</v>
      </c>
      <c r="B53" s="9" t="s">
        <v>523</v>
      </c>
      <c r="C53" s="9">
        <v>80446</v>
      </c>
      <c r="D53" s="9" t="s">
        <v>261</v>
      </c>
      <c r="E53" s="9" t="s">
        <v>594</v>
      </c>
      <c r="F53" s="4" t="s">
        <v>595</v>
      </c>
      <c r="G53" s="39">
        <v>25780</v>
      </c>
      <c r="H53" s="4" t="s">
        <v>264</v>
      </c>
      <c r="I53" s="4" t="s">
        <v>134</v>
      </c>
      <c r="K53" s="39">
        <f>_xlfn.XLOOKUP(IF(INT(G53/10000)+1&gt;10, 11, INT(G53/10000)+1), PARAM!$B$2:$B$12,PARAM!$D$2:$D$12,0)</f>
        <v>3200000</v>
      </c>
      <c r="L53" s="6">
        <v>0.5</v>
      </c>
      <c r="M53" s="34" t="s">
        <v>596</v>
      </c>
      <c r="N53" s="34" t="s">
        <v>597</v>
      </c>
      <c r="O53" s="7">
        <v>21235</v>
      </c>
      <c r="P53" s="7" t="s">
        <v>598</v>
      </c>
      <c r="Q53" s="7" t="s">
        <v>599</v>
      </c>
      <c r="R53" s="4" t="s">
        <v>1749</v>
      </c>
      <c r="S53" s="4" t="s">
        <v>270</v>
      </c>
      <c r="T53" s="4" t="s">
        <v>1750</v>
      </c>
      <c r="U53" s="4" t="s">
        <v>1751</v>
      </c>
      <c r="V53" s="4" t="s">
        <v>600</v>
      </c>
      <c r="W53" s="4" t="s">
        <v>601</v>
      </c>
      <c r="X53" s="4" t="s">
        <v>599</v>
      </c>
      <c r="Y53" s="4" t="s">
        <v>602</v>
      </c>
    </row>
    <row r="54" spans="1:25">
      <c r="A54" s="9">
        <v>6</v>
      </c>
      <c r="B54" s="9" t="s">
        <v>523</v>
      </c>
      <c r="C54" s="9">
        <v>80454</v>
      </c>
      <c r="D54" s="9" t="s">
        <v>261</v>
      </c>
      <c r="E54" s="9" t="s">
        <v>603</v>
      </c>
      <c r="F54" s="4" t="s">
        <v>604</v>
      </c>
      <c r="G54" s="39">
        <v>13984</v>
      </c>
      <c r="H54" s="4" t="s">
        <v>277</v>
      </c>
      <c r="I54" s="4" t="s">
        <v>134</v>
      </c>
      <c r="K54" s="39">
        <f>_xlfn.XLOOKUP(IF(INT(G54/10000)+1&gt;10, 11, INT(G54/10000)+1), PARAM!$B$2:$B$12,PARAM!$D$2:$D$12,0)</f>
        <v>2500000</v>
      </c>
      <c r="L54" s="6">
        <v>0.5</v>
      </c>
      <c r="M54" s="34" t="s">
        <v>605</v>
      </c>
      <c r="N54" s="34" t="s">
        <v>606</v>
      </c>
      <c r="O54" s="7">
        <v>21240</v>
      </c>
      <c r="P54" s="7" t="s">
        <v>607</v>
      </c>
      <c r="Q54" s="7" t="s">
        <v>608</v>
      </c>
      <c r="R54" s="4" t="s">
        <v>1752</v>
      </c>
      <c r="S54" s="4" t="s">
        <v>270</v>
      </c>
      <c r="T54" s="4" t="s">
        <v>1753</v>
      </c>
      <c r="U54" s="4" t="s">
        <v>1754</v>
      </c>
      <c r="V54" s="4" t="s">
        <v>609</v>
      </c>
      <c r="W54" s="4" t="s">
        <v>610</v>
      </c>
      <c r="X54" s="4" t="s">
        <v>611</v>
      </c>
      <c r="Y54" s="4" t="s">
        <v>612</v>
      </c>
    </row>
    <row r="55" spans="1:25">
      <c r="A55" s="9">
        <v>6</v>
      </c>
      <c r="B55" s="9" t="s">
        <v>523</v>
      </c>
      <c r="C55" s="9">
        <v>80462</v>
      </c>
      <c r="D55" s="9" t="s">
        <v>261</v>
      </c>
      <c r="E55" s="9" t="s">
        <v>613</v>
      </c>
      <c r="F55" s="4" t="s">
        <v>614</v>
      </c>
      <c r="G55" s="39">
        <v>36601</v>
      </c>
      <c r="H55" s="4" t="s">
        <v>121</v>
      </c>
      <c r="I55" s="4" t="s">
        <v>134</v>
      </c>
      <c r="K55" s="39">
        <f>_xlfn.XLOOKUP(IF(INT(G55/10000)+1&gt;10, 11, INT(G55/10000)+1), PARAM!$B$2:$B$12,PARAM!$D$2:$D$12,0)</f>
        <v>4400000</v>
      </c>
      <c r="L55" s="6">
        <v>0.5</v>
      </c>
      <c r="M55" s="34" t="s">
        <v>615</v>
      </c>
      <c r="N55" s="34">
        <v>100636230</v>
      </c>
      <c r="O55" s="7">
        <v>21460</v>
      </c>
      <c r="P55" s="7" t="s">
        <v>616</v>
      </c>
      <c r="Q55" s="7" t="s">
        <v>617</v>
      </c>
      <c r="R55" s="4" t="s">
        <v>1755</v>
      </c>
      <c r="S55" s="4" t="s">
        <v>270</v>
      </c>
      <c r="T55" s="4" t="s">
        <v>1756</v>
      </c>
      <c r="U55" s="4" t="s">
        <v>1757</v>
      </c>
      <c r="V55" s="4" t="s">
        <v>618</v>
      </c>
      <c r="W55" s="4" t="s">
        <v>619</v>
      </c>
      <c r="X55" s="4" t="s">
        <v>620</v>
      </c>
      <c r="Y55" s="4" t="s">
        <v>621</v>
      </c>
    </row>
    <row r="56" spans="1:25">
      <c r="A56" s="9">
        <v>6</v>
      </c>
      <c r="B56" s="9" t="s">
        <v>523</v>
      </c>
      <c r="C56" s="9">
        <v>89010</v>
      </c>
      <c r="D56" s="9" t="s">
        <v>286</v>
      </c>
      <c r="E56" s="9" t="s">
        <v>622</v>
      </c>
      <c r="F56" s="4" t="s">
        <v>623</v>
      </c>
      <c r="G56" s="39">
        <v>368967</v>
      </c>
      <c r="H56" s="4" t="s">
        <v>121</v>
      </c>
      <c r="I56" s="4">
        <v>1</v>
      </c>
      <c r="K56" s="39">
        <f>_xlfn.XLOOKUP(IF(INT(G56/10000)+1&gt;10, 11, INT(G56/10000)+1), PARAM!$B$2:$B$12,PARAM!$D$2:$D$12,0)</f>
        <v>12500000</v>
      </c>
      <c r="L56" s="6">
        <v>0.4</v>
      </c>
      <c r="M56" s="34" t="s">
        <v>624</v>
      </c>
      <c r="N56" s="34" t="s">
        <v>625</v>
      </c>
      <c r="O56" s="7">
        <v>21000</v>
      </c>
      <c r="P56" s="7" t="s">
        <v>626</v>
      </c>
      <c r="Q56" s="7" t="s">
        <v>627</v>
      </c>
      <c r="R56" s="4" t="s">
        <v>1758</v>
      </c>
      <c r="S56" s="4" t="s">
        <v>315</v>
      </c>
      <c r="T56" s="4" t="s">
        <v>1759</v>
      </c>
      <c r="U56" s="4" t="s">
        <v>1760</v>
      </c>
      <c r="V56" s="4" t="s">
        <v>628</v>
      </c>
      <c r="W56" s="4" t="s">
        <v>629</v>
      </c>
      <c r="X56" s="4" t="s">
        <v>630</v>
      </c>
      <c r="Y56" s="4" t="s">
        <v>631</v>
      </c>
    </row>
    <row r="57" spans="1:25">
      <c r="A57" s="9">
        <v>7</v>
      </c>
      <c r="B57" s="9" t="s">
        <v>632</v>
      </c>
      <c r="C57" s="9">
        <v>80179</v>
      </c>
      <c r="D57" s="9" t="s">
        <v>261</v>
      </c>
      <c r="E57" s="9" t="s">
        <v>633</v>
      </c>
      <c r="F57" s="4" t="s">
        <v>634</v>
      </c>
      <c r="G57" s="39">
        <v>43443</v>
      </c>
      <c r="H57" s="4" t="s">
        <v>264</v>
      </c>
      <c r="I57" s="4" t="s">
        <v>134</v>
      </c>
      <c r="K57" s="39">
        <f>_xlfn.XLOOKUP(IF(INT(G57/10000)+1&gt;10, 11, INT(G57/10000)+1), PARAM!$B$2:$B$12,PARAM!$D$2:$D$12,0)</f>
        <v>5700000</v>
      </c>
      <c r="L57" s="6">
        <v>0.5</v>
      </c>
      <c r="M57" s="34" t="s">
        <v>635</v>
      </c>
      <c r="N57" s="34" t="s">
        <v>636</v>
      </c>
      <c r="O57" s="7">
        <v>22320</v>
      </c>
      <c r="P57" s="7" t="s">
        <v>637</v>
      </c>
      <c r="Q57" s="7" t="s">
        <v>638</v>
      </c>
      <c r="R57" s="4" t="s">
        <v>1761</v>
      </c>
      <c r="S57" s="4" t="s">
        <v>270</v>
      </c>
      <c r="T57" s="4" t="s">
        <v>1762</v>
      </c>
      <c r="U57" s="4" t="s">
        <v>1763</v>
      </c>
      <c r="V57" s="4" t="s">
        <v>639</v>
      </c>
      <c r="W57" s="4" t="s">
        <v>640</v>
      </c>
      <c r="X57" s="4" t="s">
        <v>641</v>
      </c>
      <c r="Y57" s="4" t="s">
        <v>642</v>
      </c>
    </row>
    <row r="58" spans="1:25">
      <c r="A58" s="9">
        <v>7</v>
      </c>
      <c r="B58" s="9" t="s">
        <v>632</v>
      </c>
      <c r="C58" s="9">
        <v>80187</v>
      </c>
      <c r="D58" s="9" t="s">
        <v>261</v>
      </c>
      <c r="E58" s="9" t="s">
        <v>643</v>
      </c>
      <c r="F58" s="4" t="s">
        <v>644</v>
      </c>
      <c r="G58" s="39">
        <v>9290</v>
      </c>
      <c r="H58" s="4" t="s">
        <v>277</v>
      </c>
      <c r="I58" s="4" t="s">
        <v>134</v>
      </c>
      <c r="K58" s="39">
        <f>_xlfn.XLOOKUP(IF(INT(G58/10000)+1&gt;10, 11, INT(G58/10000)+1), PARAM!$B$2:$B$12,PARAM!$D$2:$D$12,0)</f>
        <v>1900000</v>
      </c>
      <c r="L58" s="6">
        <v>0.5</v>
      </c>
      <c r="M58" s="34" t="s">
        <v>645</v>
      </c>
      <c r="N58" s="34" t="s">
        <v>646</v>
      </c>
      <c r="O58" s="7">
        <v>22406</v>
      </c>
      <c r="P58" s="7" t="s">
        <v>647</v>
      </c>
      <c r="Q58" s="7" t="s">
        <v>648</v>
      </c>
      <c r="R58" s="4" t="s">
        <v>1764</v>
      </c>
      <c r="S58" s="4" t="s">
        <v>270</v>
      </c>
      <c r="T58" s="4" t="s">
        <v>1765</v>
      </c>
      <c r="U58" s="4" t="s">
        <v>1766</v>
      </c>
      <c r="V58" s="4" t="s">
        <v>649</v>
      </c>
      <c r="W58" s="4" t="s">
        <v>650</v>
      </c>
      <c r="X58" s="4" t="s">
        <v>651</v>
      </c>
      <c r="Y58" s="4" t="s">
        <v>652</v>
      </c>
    </row>
    <row r="59" spans="1:25">
      <c r="A59" s="9">
        <v>7</v>
      </c>
      <c r="B59" s="9" t="s">
        <v>632</v>
      </c>
      <c r="C59" s="9">
        <v>80322</v>
      </c>
      <c r="D59" s="9" t="s">
        <v>261</v>
      </c>
      <c r="E59" s="9" t="s">
        <v>653</v>
      </c>
      <c r="F59" s="4" t="s">
        <v>654</v>
      </c>
      <c r="G59" s="39">
        <v>18401</v>
      </c>
      <c r="H59" s="4" t="s">
        <v>121</v>
      </c>
      <c r="I59" s="4" t="s">
        <v>134</v>
      </c>
      <c r="K59" s="39">
        <f>_xlfn.XLOOKUP(IF(INT(G59/10000)+1&gt;10, 11, INT(G59/10000)+1), PARAM!$B$2:$B$12,PARAM!$D$2:$D$12,0)</f>
        <v>2500000</v>
      </c>
      <c r="L59" s="6">
        <v>0.5</v>
      </c>
      <c r="M59" s="34" t="s">
        <v>655</v>
      </c>
      <c r="N59" s="34" t="s">
        <v>656</v>
      </c>
      <c r="O59" s="7">
        <v>22410</v>
      </c>
      <c r="P59" s="7" t="s">
        <v>657</v>
      </c>
      <c r="Q59" s="7" t="s">
        <v>658</v>
      </c>
      <c r="R59" s="4" t="s">
        <v>1767</v>
      </c>
      <c r="S59" s="4" t="s">
        <v>270</v>
      </c>
      <c r="T59" s="4" t="s">
        <v>1768</v>
      </c>
      <c r="U59" s="4" t="s">
        <v>1769</v>
      </c>
      <c r="V59" s="4" t="s">
        <v>659</v>
      </c>
      <c r="W59" s="4" t="s">
        <v>660</v>
      </c>
      <c r="X59" s="4" t="s">
        <v>661</v>
      </c>
      <c r="Y59" s="4" t="s">
        <v>662</v>
      </c>
    </row>
    <row r="60" spans="1:25">
      <c r="A60" s="9">
        <v>7</v>
      </c>
      <c r="B60" s="9" t="s">
        <v>632</v>
      </c>
      <c r="C60" s="9">
        <v>80357</v>
      </c>
      <c r="D60" s="9" t="s">
        <v>261</v>
      </c>
      <c r="E60" s="9" t="s">
        <v>663</v>
      </c>
      <c r="F60" s="4" t="s">
        <v>664</v>
      </c>
      <c r="G60" s="39">
        <v>48621</v>
      </c>
      <c r="H60" s="4" t="s">
        <v>264</v>
      </c>
      <c r="I60" s="4" t="s">
        <v>134</v>
      </c>
      <c r="K60" s="39">
        <f>_xlfn.XLOOKUP(IF(INT(G60/10000)+1&gt;10, 11, INT(G60/10000)+1), PARAM!$B$2:$B$12,PARAM!$D$2:$D$12,0)</f>
        <v>5700000</v>
      </c>
      <c r="L60" s="6">
        <v>0.5</v>
      </c>
      <c r="M60" s="34" t="s">
        <v>134</v>
      </c>
      <c r="N60" s="34" t="s">
        <v>134</v>
      </c>
      <c r="O60" s="7" t="s">
        <v>134</v>
      </c>
      <c r="P60" s="7" t="s">
        <v>134</v>
      </c>
      <c r="Q60" s="7" t="s">
        <v>134</v>
      </c>
      <c r="R60" s="4" t="s">
        <v>1770</v>
      </c>
      <c r="S60" s="4" t="s">
        <v>270</v>
      </c>
      <c r="T60" s="4" t="s">
        <v>1771</v>
      </c>
      <c r="U60" s="4" t="s">
        <v>1772</v>
      </c>
      <c r="V60" s="4" t="s">
        <v>134</v>
      </c>
      <c r="W60" s="4" t="s">
        <v>134</v>
      </c>
      <c r="X60" s="4" t="s">
        <v>134</v>
      </c>
      <c r="Y60" s="4" t="s">
        <v>134</v>
      </c>
    </row>
    <row r="61" spans="1:25">
      <c r="A61" s="9">
        <v>7</v>
      </c>
      <c r="B61" s="9" t="s">
        <v>632</v>
      </c>
      <c r="C61" s="9">
        <v>80403</v>
      </c>
      <c r="D61" s="9" t="s">
        <v>286</v>
      </c>
      <c r="E61" s="9" t="s">
        <v>665</v>
      </c>
      <c r="F61" s="4" t="s">
        <v>666</v>
      </c>
      <c r="G61" s="39">
        <v>72580</v>
      </c>
      <c r="H61" s="4" t="s">
        <v>264</v>
      </c>
      <c r="K61" s="39">
        <f>_xlfn.XLOOKUP(IF(INT(G61/10000)+1&gt;10, 11, INT(G61/10000)+1), PARAM!$B$2:$B$12,PARAM!$D$2:$D$12,0)</f>
        <v>8200000</v>
      </c>
      <c r="L61" s="6">
        <v>0.4</v>
      </c>
      <c r="M61" s="34" t="s">
        <v>667</v>
      </c>
      <c r="N61" s="34" t="s">
        <v>668</v>
      </c>
      <c r="O61" s="7">
        <v>22000</v>
      </c>
      <c r="P61" s="7" t="s">
        <v>669</v>
      </c>
      <c r="Q61" s="7" t="s">
        <v>670</v>
      </c>
      <c r="R61" s="4" t="s">
        <v>1773</v>
      </c>
      <c r="S61" s="4" t="s">
        <v>315</v>
      </c>
      <c r="T61" s="4" t="s">
        <v>1774</v>
      </c>
      <c r="U61" s="4" t="s">
        <v>1775</v>
      </c>
      <c r="V61" s="4" t="s">
        <v>671</v>
      </c>
      <c r="W61" s="4" t="s">
        <v>672</v>
      </c>
      <c r="X61" s="4" t="s">
        <v>673</v>
      </c>
      <c r="Y61" s="4" t="s">
        <v>674</v>
      </c>
    </row>
    <row r="62" spans="1:25">
      <c r="A62" s="9">
        <v>7</v>
      </c>
      <c r="B62" s="9" t="s">
        <v>632</v>
      </c>
      <c r="C62" s="9">
        <v>80420</v>
      </c>
      <c r="D62" s="9" t="s">
        <v>261</v>
      </c>
      <c r="E62" s="9" t="s">
        <v>675</v>
      </c>
      <c r="F62" s="4" t="s">
        <v>676</v>
      </c>
      <c r="G62" s="39">
        <v>62318</v>
      </c>
      <c r="H62" s="4" t="s">
        <v>121</v>
      </c>
      <c r="I62" s="4" t="s">
        <v>134</v>
      </c>
      <c r="K62" s="39">
        <f>_xlfn.XLOOKUP(IF(INT(G62/10000)+1&gt;10, 11, INT(G62/10000)+1), PARAM!$B$2:$B$12,PARAM!$D$2:$D$12,0)</f>
        <v>8200000</v>
      </c>
      <c r="L62" s="6">
        <v>0.5</v>
      </c>
      <c r="M62" s="34" t="s">
        <v>677</v>
      </c>
      <c r="N62" s="34" t="s">
        <v>678</v>
      </c>
      <c r="O62" s="7" t="s">
        <v>679</v>
      </c>
      <c r="P62" s="7" t="s">
        <v>680</v>
      </c>
      <c r="Q62" s="7" t="s">
        <v>681</v>
      </c>
      <c r="R62" s="4" t="s">
        <v>1776</v>
      </c>
      <c r="S62" s="4" t="s">
        <v>270</v>
      </c>
      <c r="T62" s="4" t="s">
        <v>1777</v>
      </c>
      <c r="U62" s="4" t="s">
        <v>1778</v>
      </c>
      <c r="V62" s="4" t="s">
        <v>682</v>
      </c>
      <c r="W62" s="4" t="s">
        <v>218</v>
      </c>
      <c r="X62" s="4" t="s">
        <v>683</v>
      </c>
      <c r="Y62" s="4" t="s">
        <v>684</v>
      </c>
    </row>
    <row r="63" spans="1:25">
      <c r="A63" s="9">
        <v>7</v>
      </c>
      <c r="B63" s="9" t="s">
        <v>632</v>
      </c>
      <c r="C63" s="9">
        <v>80497</v>
      </c>
      <c r="D63" s="9" t="s">
        <v>261</v>
      </c>
      <c r="E63" s="9" t="s">
        <v>685</v>
      </c>
      <c r="F63" s="4" t="s">
        <v>686</v>
      </c>
      <c r="G63" s="39">
        <v>27894</v>
      </c>
      <c r="H63" s="4" t="s">
        <v>277</v>
      </c>
      <c r="I63" s="4" t="s">
        <v>134</v>
      </c>
      <c r="K63" s="39">
        <f>_xlfn.XLOOKUP(IF(INT(G63/10000)+1&gt;10, 11, INT(G63/10000)+1), PARAM!$B$2:$B$12,PARAM!$D$2:$D$12,0)</f>
        <v>3200000</v>
      </c>
      <c r="L63" s="6">
        <v>0.5</v>
      </c>
      <c r="M63" s="34" t="s">
        <v>687</v>
      </c>
      <c r="N63" s="34" t="s">
        <v>688</v>
      </c>
      <c r="O63" s="7">
        <v>22240</v>
      </c>
      <c r="P63" s="7" t="s">
        <v>689</v>
      </c>
      <c r="Q63" s="7" t="s">
        <v>690</v>
      </c>
      <c r="R63" s="4" t="s">
        <v>1779</v>
      </c>
      <c r="S63" s="4" t="s">
        <v>270</v>
      </c>
      <c r="T63" s="4" t="s">
        <v>1780</v>
      </c>
      <c r="U63" s="4" t="s">
        <v>1781</v>
      </c>
      <c r="V63" s="4" t="s">
        <v>691</v>
      </c>
      <c r="W63" s="4" t="s">
        <v>218</v>
      </c>
      <c r="X63" s="4" t="s">
        <v>692</v>
      </c>
      <c r="Y63" s="4" t="s">
        <v>693</v>
      </c>
    </row>
    <row r="64" spans="1:25">
      <c r="A64" s="9">
        <v>8</v>
      </c>
      <c r="B64" s="9" t="s">
        <v>694</v>
      </c>
      <c r="C64" s="9">
        <v>70289</v>
      </c>
      <c r="D64" s="9" t="s">
        <v>261</v>
      </c>
      <c r="E64" s="9" t="s">
        <v>695</v>
      </c>
      <c r="F64" s="4" t="s">
        <v>696</v>
      </c>
      <c r="G64" s="39">
        <v>24522</v>
      </c>
      <c r="H64" s="4" t="s">
        <v>277</v>
      </c>
      <c r="I64" s="4" t="s">
        <v>134</v>
      </c>
      <c r="K64" s="39">
        <f>_xlfn.XLOOKUP(IF(INT(G64/10000)+1&gt;10, 11, INT(G64/10000)+1), PARAM!$B$2:$B$12,PARAM!$D$2:$D$12,0)</f>
        <v>3200000</v>
      </c>
      <c r="L64" s="6">
        <v>0.5</v>
      </c>
      <c r="M64" s="34" t="s">
        <v>697</v>
      </c>
      <c r="N64" s="34" t="s">
        <v>698</v>
      </c>
      <c r="O64" s="7">
        <v>15350</v>
      </c>
      <c r="P64" s="7" t="s">
        <v>699</v>
      </c>
      <c r="Q64" s="7" t="s">
        <v>700</v>
      </c>
      <c r="R64" s="4" t="s">
        <v>1782</v>
      </c>
      <c r="S64" s="4" t="s">
        <v>270</v>
      </c>
      <c r="T64" s="4" t="s">
        <v>1783</v>
      </c>
      <c r="U64" s="4" t="s">
        <v>1784</v>
      </c>
      <c r="V64" s="4" t="s">
        <v>701</v>
      </c>
      <c r="W64" s="4" t="s">
        <v>702</v>
      </c>
      <c r="X64" s="4" t="s">
        <v>703</v>
      </c>
      <c r="Y64" s="4" t="s">
        <v>704</v>
      </c>
    </row>
    <row r="65" spans="1:25">
      <c r="A65" s="9">
        <v>8</v>
      </c>
      <c r="B65" s="9" t="s">
        <v>694</v>
      </c>
      <c r="C65" s="9">
        <v>70408</v>
      </c>
      <c r="D65" s="9" t="s">
        <v>261</v>
      </c>
      <c r="E65" s="9" t="s">
        <v>705</v>
      </c>
      <c r="F65" s="4" t="s">
        <v>706</v>
      </c>
      <c r="G65" s="39">
        <v>14427</v>
      </c>
      <c r="H65" s="4" t="s">
        <v>277</v>
      </c>
      <c r="I65" s="4" t="s">
        <v>134</v>
      </c>
      <c r="K65" s="39">
        <f>_xlfn.XLOOKUP(IF(INT(G65/10000)+1&gt;10, 11, INT(G65/10000)+1), PARAM!$B$2:$B$12,PARAM!$D$2:$D$12,0)</f>
        <v>2500000</v>
      </c>
      <c r="L65" s="6">
        <v>0.5</v>
      </c>
      <c r="M65" s="34" t="s">
        <v>707</v>
      </c>
      <c r="N65" s="34" t="s">
        <v>708</v>
      </c>
      <c r="O65" s="7" t="s">
        <v>134</v>
      </c>
      <c r="P65" s="7" t="s">
        <v>134</v>
      </c>
      <c r="Q65" s="7" t="s">
        <v>134</v>
      </c>
      <c r="R65" s="4" t="s">
        <v>1785</v>
      </c>
      <c r="S65" s="4" t="s">
        <v>270</v>
      </c>
      <c r="T65" s="4" t="s">
        <v>1786</v>
      </c>
      <c r="U65" s="4" t="s">
        <v>1787</v>
      </c>
      <c r="V65" s="4" t="s">
        <v>709</v>
      </c>
      <c r="W65" s="4" t="s">
        <v>710</v>
      </c>
      <c r="X65" s="4" t="s">
        <v>711</v>
      </c>
      <c r="Y65" s="4" t="s">
        <v>712</v>
      </c>
    </row>
    <row r="66" spans="1:25">
      <c r="A66" s="9">
        <v>8</v>
      </c>
      <c r="B66" s="9" t="s">
        <v>694</v>
      </c>
      <c r="C66" s="9">
        <v>70637</v>
      </c>
      <c r="D66" s="9" t="s">
        <v>261</v>
      </c>
      <c r="E66" s="9" t="s">
        <v>713</v>
      </c>
      <c r="F66" s="4" t="s">
        <v>714</v>
      </c>
      <c r="G66" s="39">
        <v>11148</v>
      </c>
      <c r="H66" s="4" t="s">
        <v>277</v>
      </c>
      <c r="I66" s="4" t="s">
        <v>134</v>
      </c>
      <c r="K66" s="39">
        <f>_xlfn.XLOOKUP(IF(INT(G66/10000)+1&gt;10, 11, INT(G66/10000)+1), PARAM!$B$2:$B$12,PARAM!$D$2:$D$12,0)</f>
        <v>2500000</v>
      </c>
      <c r="L66" s="6">
        <v>0.5</v>
      </c>
      <c r="M66" s="34" t="s">
        <v>715</v>
      </c>
      <c r="N66" s="34" t="s">
        <v>716</v>
      </c>
      <c r="O66" s="7">
        <v>15220</v>
      </c>
      <c r="P66" s="7" t="s">
        <v>717</v>
      </c>
      <c r="Q66" s="7" t="s">
        <v>718</v>
      </c>
      <c r="R66" s="4" t="s">
        <v>1788</v>
      </c>
      <c r="S66" s="4" t="s">
        <v>270</v>
      </c>
      <c r="T66" s="4" t="s">
        <v>1789</v>
      </c>
      <c r="U66" s="4" t="s">
        <v>1790</v>
      </c>
      <c r="V66" s="4" t="s">
        <v>719</v>
      </c>
      <c r="W66" s="4" t="s">
        <v>720</v>
      </c>
      <c r="X66" s="4" t="s">
        <v>721</v>
      </c>
      <c r="Y66" s="4" t="s">
        <v>722</v>
      </c>
    </row>
    <row r="67" spans="1:25">
      <c r="A67" s="9">
        <v>8</v>
      </c>
      <c r="B67" s="9" t="s">
        <v>694</v>
      </c>
      <c r="C67" s="9">
        <v>70661</v>
      </c>
      <c r="D67" s="9" t="s">
        <v>261</v>
      </c>
      <c r="E67" s="9" t="s">
        <v>723</v>
      </c>
      <c r="F67" s="4" t="s">
        <v>724</v>
      </c>
      <c r="G67" s="39">
        <v>14399</v>
      </c>
      <c r="H67" s="4" t="s">
        <v>454</v>
      </c>
      <c r="I67" s="4" t="s">
        <v>134</v>
      </c>
      <c r="K67" s="39">
        <f>_xlfn.XLOOKUP(IF(INT(G67/10000)+1&gt;10, 11, INT(G67/10000)+1), PARAM!$B$2:$B$12,PARAM!$D$2:$D$12,0)</f>
        <v>2500000</v>
      </c>
      <c r="L67" s="6">
        <v>0.5</v>
      </c>
      <c r="M67" s="34" t="s">
        <v>725</v>
      </c>
      <c r="N67" s="34">
        <v>102678938</v>
      </c>
      <c r="O67" s="7">
        <v>15314</v>
      </c>
      <c r="P67" s="7" t="s">
        <v>726</v>
      </c>
      <c r="Q67" s="7" t="s">
        <v>727</v>
      </c>
      <c r="R67" s="4" t="s">
        <v>1791</v>
      </c>
      <c r="S67" s="4" t="s">
        <v>270</v>
      </c>
      <c r="T67" s="4" t="s">
        <v>1792</v>
      </c>
      <c r="U67" s="4" t="s">
        <v>1793</v>
      </c>
      <c r="V67" s="4" t="s">
        <v>134</v>
      </c>
      <c r="W67" s="4" t="s">
        <v>134</v>
      </c>
      <c r="X67" s="4" t="s">
        <v>134</v>
      </c>
      <c r="Y67" s="4" t="s">
        <v>134</v>
      </c>
    </row>
    <row r="68" spans="1:25">
      <c r="A68" s="9">
        <v>8</v>
      </c>
      <c r="B68" s="9" t="s">
        <v>694</v>
      </c>
      <c r="C68" s="9">
        <v>70734</v>
      </c>
      <c r="D68" s="9" t="s">
        <v>286</v>
      </c>
      <c r="E68" s="9" t="s">
        <v>728</v>
      </c>
      <c r="F68" s="4" t="s">
        <v>729</v>
      </c>
      <c r="G68" s="39">
        <v>72062</v>
      </c>
      <c r="H68" s="4" t="s">
        <v>277</v>
      </c>
      <c r="I68" s="4">
        <v>1</v>
      </c>
      <c r="K68" s="39">
        <f>_xlfn.XLOOKUP(IF(INT(G68/10000)+1&gt;10, 11, INT(G68/10000)+1), PARAM!$B$2:$B$12,PARAM!$D$2:$D$12,0)</f>
        <v>8200000</v>
      </c>
      <c r="L68" s="6">
        <v>0.4</v>
      </c>
      <c r="M68" s="34" t="s">
        <v>730</v>
      </c>
      <c r="N68" s="34" t="s">
        <v>731</v>
      </c>
      <c r="O68" s="7">
        <v>15300</v>
      </c>
      <c r="P68" s="7" t="s">
        <v>732</v>
      </c>
      <c r="Q68" s="7" t="s">
        <v>733</v>
      </c>
      <c r="R68" s="4" t="s">
        <v>1794</v>
      </c>
      <c r="S68" s="4" t="s">
        <v>315</v>
      </c>
      <c r="T68" s="4" t="s">
        <v>1795</v>
      </c>
      <c r="U68" s="4" t="s">
        <v>1796</v>
      </c>
      <c r="V68" s="4" t="s">
        <v>734</v>
      </c>
      <c r="W68" s="4" t="s">
        <v>735</v>
      </c>
      <c r="X68" s="4" t="s">
        <v>736</v>
      </c>
      <c r="Y68" s="4" t="s">
        <v>737</v>
      </c>
    </row>
    <row r="69" spans="1:25">
      <c r="A69" s="9">
        <v>8</v>
      </c>
      <c r="B69" s="9" t="s">
        <v>694</v>
      </c>
      <c r="C69" s="9">
        <v>70777</v>
      </c>
      <c r="D69" s="9" t="s">
        <v>261</v>
      </c>
      <c r="E69" s="9" t="s">
        <v>738</v>
      </c>
      <c r="F69" s="4" t="s">
        <v>739</v>
      </c>
      <c r="G69" s="39">
        <v>12168</v>
      </c>
      <c r="H69" s="4" t="s">
        <v>277</v>
      </c>
      <c r="I69" s="4" t="s">
        <v>134</v>
      </c>
      <c r="K69" s="39">
        <f>_xlfn.XLOOKUP(IF(INT(G69/10000)+1&gt;10, 11, INT(G69/10000)+1), PARAM!$B$2:$B$12,PARAM!$D$2:$D$12,0)</f>
        <v>2500000</v>
      </c>
      <c r="L69" s="6">
        <v>0.5</v>
      </c>
      <c r="M69" s="34" t="s">
        <v>740</v>
      </c>
      <c r="N69" s="34" t="s">
        <v>741</v>
      </c>
      <c r="O69" s="7">
        <v>15320</v>
      </c>
      <c r="P69" s="7" t="s">
        <v>742</v>
      </c>
      <c r="Q69" s="7" t="s">
        <v>743</v>
      </c>
      <c r="R69" s="4" t="s">
        <v>1797</v>
      </c>
      <c r="S69" s="4" t="s">
        <v>270</v>
      </c>
      <c r="T69" s="4" t="s">
        <v>1798</v>
      </c>
      <c r="U69" s="4" t="s">
        <v>1799</v>
      </c>
      <c r="V69" s="4" t="s">
        <v>744</v>
      </c>
      <c r="W69" s="4" t="s">
        <v>745</v>
      </c>
      <c r="X69" s="4" t="s">
        <v>746</v>
      </c>
      <c r="Y69" s="4" t="s">
        <v>747</v>
      </c>
    </row>
    <row r="70" spans="1:25">
      <c r="A70" s="9">
        <v>8</v>
      </c>
      <c r="B70" s="9" t="s">
        <v>694</v>
      </c>
      <c r="C70" s="9">
        <v>70793</v>
      </c>
      <c r="D70" s="9" t="s">
        <v>261</v>
      </c>
      <c r="E70" s="9" t="s">
        <v>748</v>
      </c>
      <c r="F70" s="4" t="s">
        <v>749</v>
      </c>
      <c r="G70" s="39">
        <v>11219</v>
      </c>
      <c r="H70" s="4" t="s">
        <v>454</v>
      </c>
      <c r="I70" s="4" t="s">
        <v>134</v>
      </c>
      <c r="J70" s="4">
        <v>1</v>
      </c>
      <c r="K70" s="39">
        <f>_xlfn.XLOOKUP(IF(INT(G70/10000)+1&gt;10, 11, INT(G70/10000)+1), PARAM!$B$2:$B$12,PARAM!$D$2:$D$12,0)</f>
        <v>2500000</v>
      </c>
      <c r="L70" s="6">
        <v>0.3</v>
      </c>
      <c r="M70" s="34" t="s">
        <v>750</v>
      </c>
      <c r="N70" s="34" t="s">
        <v>751</v>
      </c>
      <c r="O70" s="7">
        <v>15318</v>
      </c>
      <c r="P70" s="7" t="s">
        <v>752</v>
      </c>
      <c r="Q70" s="7" t="s">
        <v>753</v>
      </c>
      <c r="R70" s="4" t="s">
        <v>1800</v>
      </c>
      <c r="S70" s="4" t="s">
        <v>270</v>
      </c>
      <c r="T70" s="4" t="s">
        <v>1801</v>
      </c>
      <c r="U70" s="4" t="s">
        <v>1802</v>
      </c>
      <c r="V70" s="4" t="s">
        <v>754</v>
      </c>
      <c r="W70" s="4" t="s">
        <v>755</v>
      </c>
      <c r="X70" s="4" t="s">
        <v>756</v>
      </c>
      <c r="Y70" s="4" t="s">
        <v>757</v>
      </c>
    </row>
    <row r="71" spans="1:25">
      <c r="A71" s="9">
        <v>8</v>
      </c>
      <c r="B71" s="9" t="s">
        <v>694</v>
      </c>
      <c r="C71" s="9">
        <v>71269</v>
      </c>
      <c r="D71" s="9" t="s">
        <v>286</v>
      </c>
      <c r="E71" s="9" t="s">
        <v>758</v>
      </c>
      <c r="F71" s="4" t="s">
        <v>759</v>
      </c>
      <c r="G71" s="39">
        <v>105432</v>
      </c>
      <c r="H71" s="4" t="s">
        <v>264</v>
      </c>
      <c r="I71" s="4">
        <v>1</v>
      </c>
      <c r="K71" s="39">
        <f>_xlfn.XLOOKUP(IF(INT(G71/10000)+1&gt;10, 11, INT(G71/10000)+1), PARAM!$B$2:$B$12,PARAM!$D$2:$D$12,0)</f>
        <v>12500000</v>
      </c>
      <c r="L71" s="6">
        <v>0.5</v>
      </c>
      <c r="M71" s="34" t="s">
        <v>760</v>
      </c>
      <c r="N71" s="34" t="s">
        <v>761</v>
      </c>
      <c r="O71" s="7">
        <v>15000</v>
      </c>
      <c r="P71" s="7" t="s">
        <v>762</v>
      </c>
      <c r="Q71" s="7" t="s">
        <v>763</v>
      </c>
      <c r="R71" s="4" t="s">
        <v>1803</v>
      </c>
      <c r="S71" s="4" t="s">
        <v>315</v>
      </c>
      <c r="T71" s="4" t="s">
        <v>1804</v>
      </c>
      <c r="U71" s="4" t="s">
        <v>1805</v>
      </c>
      <c r="V71" s="4" t="s">
        <v>764</v>
      </c>
      <c r="W71" s="4" t="s">
        <v>765</v>
      </c>
      <c r="X71" s="4" t="s">
        <v>766</v>
      </c>
      <c r="Y71" s="4" t="s">
        <v>767</v>
      </c>
    </row>
    <row r="72" spans="1:25">
      <c r="A72" s="9">
        <v>9</v>
      </c>
      <c r="B72" s="9" t="s">
        <v>768</v>
      </c>
      <c r="C72" s="9">
        <v>70360</v>
      </c>
      <c r="D72" s="9" t="s">
        <v>286</v>
      </c>
      <c r="E72" s="9" t="s">
        <v>769</v>
      </c>
      <c r="F72" s="4" t="s">
        <v>770</v>
      </c>
      <c r="G72" s="39">
        <v>82169</v>
      </c>
      <c r="H72" s="4" t="s">
        <v>121</v>
      </c>
      <c r="I72" s="4">
        <v>1</v>
      </c>
      <c r="K72" s="39">
        <f>_xlfn.XLOOKUP(IF(INT(G72/10000)+1&gt;10, 11, INT(G72/10000)+1), PARAM!$B$2:$B$12,PARAM!$D$2:$D$12,0)</f>
        <v>9400000</v>
      </c>
      <c r="L72" s="6">
        <v>0.4</v>
      </c>
      <c r="M72" s="34" t="s">
        <v>771</v>
      </c>
      <c r="N72" s="34" t="s">
        <v>772</v>
      </c>
      <c r="O72" s="7">
        <v>14000</v>
      </c>
      <c r="P72" s="7" t="s">
        <v>773</v>
      </c>
      <c r="Q72" s="7" t="s">
        <v>774</v>
      </c>
      <c r="R72" s="4" t="s">
        <v>1806</v>
      </c>
      <c r="S72" s="4" t="s">
        <v>315</v>
      </c>
      <c r="T72" s="4" t="s">
        <v>1807</v>
      </c>
      <c r="U72" s="4" t="s">
        <v>1808</v>
      </c>
      <c r="V72" s="4" t="s">
        <v>775</v>
      </c>
      <c r="W72" s="4" t="s">
        <v>776</v>
      </c>
      <c r="X72" s="4" t="s">
        <v>774</v>
      </c>
      <c r="Y72" s="4" t="s">
        <v>777</v>
      </c>
    </row>
    <row r="73" spans="1:25">
      <c r="A73" s="9">
        <v>9</v>
      </c>
      <c r="B73" s="9" t="s">
        <v>768</v>
      </c>
      <c r="C73" s="9">
        <v>70700</v>
      </c>
      <c r="D73" s="9" t="s">
        <v>261</v>
      </c>
      <c r="E73" s="9" t="s">
        <v>778</v>
      </c>
      <c r="F73" s="4" t="s">
        <v>779</v>
      </c>
      <c r="G73" s="39">
        <v>13825</v>
      </c>
      <c r="H73" s="4" t="s">
        <v>121</v>
      </c>
      <c r="I73" s="4" t="s">
        <v>134</v>
      </c>
      <c r="K73" s="39">
        <f>_xlfn.XLOOKUP(IF(INT(G73/10000)+1&gt;10, 11, INT(G73/10000)+1), PARAM!$B$2:$B$12,PARAM!$D$2:$D$12,0)</f>
        <v>2500000</v>
      </c>
      <c r="L73" s="6">
        <v>0.5</v>
      </c>
      <c r="M73" s="34" t="s">
        <v>780</v>
      </c>
      <c r="N73" s="34">
        <v>101343119</v>
      </c>
      <c r="O73" s="7">
        <v>14224</v>
      </c>
      <c r="P73" s="7" t="s">
        <v>781</v>
      </c>
      <c r="Q73" s="7" t="s">
        <v>782</v>
      </c>
      <c r="R73" s="4" t="s">
        <v>1809</v>
      </c>
      <c r="S73" s="4" t="s">
        <v>270</v>
      </c>
      <c r="T73" s="4" t="s">
        <v>1810</v>
      </c>
      <c r="U73" s="4" t="s">
        <v>1811</v>
      </c>
      <c r="V73" s="4" t="s">
        <v>134</v>
      </c>
      <c r="W73" s="4" t="s">
        <v>134</v>
      </c>
      <c r="X73" s="4" t="s">
        <v>134</v>
      </c>
      <c r="Y73" s="4" t="s">
        <v>134</v>
      </c>
    </row>
    <row r="74" spans="1:25">
      <c r="A74" s="9">
        <v>9</v>
      </c>
      <c r="B74" s="9" t="s">
        <v>768</v>
      </c>
      <c r="C74" s="9">
        <v>70769</v>
      </c>
      <c r="D74" s="9" t="s">
        <v>261</v>
      </c>
      <c r="E74" s="9" t="s">
        <v>783</v>
      </c>
      <c r="F74" s="4" t="s">
        <v>784</v>
      </c>
      <c r="G74" s="39">
        <v>10711</v>
      </c>
      <c r="H74" s="4" t="s">
        <v>454</v>
      </c>
      <c r="I74" s="4" t="s">
        <v>134</v>
      </c>
      <c r="K74" s="39">
        <f>_xlfn.XLOOKUP(IF(INT(G74/10000)+1&gt;10, 11, INT(G74/10000)+1), PARAM!$B$2:$B$12,PARAM!$D$2:$D$12,0)</f>
        <v>2500000</v>
      </c>
      <c r="L74" s="6">
        <v>0.5</v>
      </c>
      <c r="M74" s="34" t="s">
        <v>134</v>
      </c>
      <c r="N74" s="34" t="s">
        <v>134</v>
      </c>
      <c r="O74" s="7" t="s">
        <v>134</v>
      </c>
      <c r="P74" s="7" t="s">
        <v>134</v>
      </c>
      <c r="Q74" s="7" t="s">
        <v>134</v>
      </c>
      <c r="R74" s="4" t="s">
        <v>1812</v>
      </c>
      <c r="S74" s="4" t="s">
        <v>270</v>
      </c>
      <c r="T74" s="4" t="s">
        <v>1813</v>
      </c>
      <c r="U74" s="4" t="s">
        <v>1814</v>
      </c>
      <c r="V74" s="4" t="s">
        <v>134</v>
      </c>
      <c r="W74" s="4" t="s">
        <v>134</v>
      </c>
      <c r="X74" s="4" t="s">
        <v>134</v>
      </c>
      <c r="Y74" s="4" t="s">
        <v>134</v>
      </c>
    </row>
    <row r="75" spans="1:25">
      <c r="A75" s="9">
        <v>9</v>
      </c>
      <c r="B75" s="9" t="s">
        <v>768</v>
      </c>
      <c r="C75" s="9">
        <v>70831</v>
      </c>
      <c r="D75" s="9" t="s">
        <v>261</v>
      </c>
      <c r="E75" s="9" t="s">
        <v>785</v>
      </c>
      <c r="F75" s="4" t="s">
        <v>786</v>
      </c>
      <c r="G75" s="39">
        <v>12061</v>
      </c>
      <c r="H75" s="4" t="s">
        <v>454</v>
      </c>
      <c r="I75" s="4" t="s">
        <v>134</v>
      </c>
      <c r="K75" s="39">
        <f>_xlfn.XLOOKUP(IF(INT(G75/10000)+1&gt;10, 11, INT(G75/10000)+1), PARAM!$B$2:$B$12,PARAM!$D$2:$D$12,0)</f>
        <v>2500000</v>
      </c>
      <c r="L75" s="6">
        <v>0.5</v>
      </c>
      <c r="M75" s="34" t="s">
        <v>787</v>
      </c>
      <c r="N75" s="34" t="s">
        <v>788</v>
      </c>
      <c r="O75" s="7">
        <v>14242</v>
      </c>
      <c r="P75" s="7" t="s">
        <v>789</v>
      </c>
      <c r="Q75" s="7" t="s">
        <v>790</v>
      </c>
      <c r="R75" s="4" t="s">
        <v>1815</v>
      </c>
      <c r="S75" s="4" t="s">
        <v>270</v>
      </c>
      <c r="T75" s="4" t="s">
        <v>1816</v>
      </c>
      <c r="U75" s="4" t="s">
        <v>1817</v>
      </c>
      <c r="V75" s="4" t="s">
        <v>134</v>
      </c>
      <c r="W75" s="4" t="s">
        <v>134</v>
      </c>
      <c r="X75" s="4" t="s">
        <v>134</v>
      </c>
      <c r="Y75" s="4" t="s">
        <v>134</v>
      </c>
    </row>
    <row r="76" spans="1:25">
      <c r="A76" s="9">
        <v>9</v>
      </c>
      <c r="B76" s="9" t="s">
        <v>768</v>
      </c>
      <c r="C76" s="9">
        <v>70882</v>
      </c>
      <c r="D76" s="9" t="s">
        <v>261</v>
      </c>
      <c r="E76" s="9" t="s">
        <v>791</v>
      </c>
      <c r="F76" s="4" t="s">
        <v>792</v>
      </c>
      <c r="G76" s="39">
        <v>9951</v>
      </c>
      <c r="H76" s="4" t="s">
        <v>277</v>
      </c>
      <c r="I76" s="4" t="s">
        <v>134</v>
      </c>
      <c r="K76" s="39">
        <f>_xlfn.XLOOKUP(IF(INT(G76/10000)+1&gt;10, 11, INT(G76/10000)+1), PARAM!$B$2:$B$12,PARAM!$D$2:$D$12,0)</f>
        <v>1900000</v>
      </c>
      <c r="L76" s="6">
        <v>0.5</v>
      </c>
      <c r="M76" s="34" t="s">
        <v>134</v>
      </c>
      <c r="N76" s="34" t="s">
        <v>134</v>
      </c>
      <c r="O76" s="7" t="s">
        <v>134</v>
      </c>
      <c r="P76" s="7" t="s">
        <v>134</v>
      </c>
      <c r="Q76" s="7" t="s">
        <v>134</v>
      </c>
      <c r="R76" s="4" t="s">
        <v>1818</v>
      </c>
      <c r="S76" s="4" t="s">
        <v>270</v>
      </c>
      <c r="T76" s="4" t="s">
        <v>1819</v>
      </c>
      <c r="U76" s="4" t="s">
        <v>1820</v>
      </c>
      <c r="V76" s="4" t="s">
        <v>134</v>
      </c>
      <c r="W76" s="4" t="s">
        <v>134</v>
      </c>
      <c r="X76" s="4" t="s">
        <v>134</v>
      </c>
      <c r="Y76" s="4" t="s">
        <v>134</v>
      </c>
    </row>
    <row r="77" spans="1:25">
      <c r="A77" s="9">
        <v>9</v>
      </c>
      <c r="B77" s="9" t="s">
        <v>768</v>
      </c>
      <c r="C77" s="9">
        <v>71218</v>
      </c>
      <c r="D77" s="9" t="s">
        <v>261</v>
      </c>
      <c r="E77" s="9" t="s">
        <v>793</v>
      </c>
      <c r="F77" s="4" t="s">
        <v>794</v>
      </c>
      <c r="G77" s="39">
        <v>25780</v>
      </c>
      <c r="H77" s="4" t="s">
        <v>277</v>
      </c>
      <c r="I77" s="4" t="s">
        <v>134</v>
      </c>
      <c r="K77" s="39">
        <f>_xlfn.XLOOKUP(IF(INT(G77/10000)+1&gt;10, 11, INT(G77/10000)+1), PARAM!$B$2:$B$12,PARAM!$D$2:$D$12,0)</f>
        <v>3200000</v>
      </c>
      <c r="L77" s="6">
        <v>0.5</v>
      </c>
      <c r="M77" s="34" t="s">
        <v>134</v>
      </c>
      <c r="N77" s="34" t="s">
        <v>134</v>
      </c>
      <c r="O77" s="7" t="s">
        <v>134</v>
      </c>
      <c r="P77" s="7" t="s">
        <v>134</v>
      </c>
      <c r="Q77" s="7" t="s">
        <v>134</v>
      </c>
      <c r="R77" s="4" t="s">
        <v>1821</v>
      </c>
      <c r="S77" s="4" t="s">
        <v>270</v>
      </c>
      <c r="T77" s="4" t="s">
        <v>1822</v>
      </c>
      <c r="U77" s="4" t="s">
        <v>1823</v>
      </c>
      <c r="V77" s="4" t="s">
        <v>134</v>
      </c>
      <c r="W77" s="4" t="s">
        <v>134</v>
      </c>
      <c r="X77" s="4" t="s">
        <v>134</v>
      </c>
      <c r="Y77" s="4" t="s">
        <v>134</v>
      </c>
    </row>
    <row r="78" spans="1:25">
      <c r="A78" s="9">
        <v>10</v>
      </c>
      <c r="B78" s="9" t="s">
        <v>795</v>
      </c>
      <c r="C78" s="9">
        <v>70386</v>
      </c>
      <c r="D78" s="9" t="s">
        <v>261</v>
      </c>
      <c r="E78" s="9" t="s">
        <v>796</v>
      </c>
      <c r="F78" s="4" t="s">
        <v>797</v>
      </c>
      <c r="G78" s="39">
        <v>35451</v>
      </c>
      <c r="H78" s="4" t="s">
        <v>277</v>
      </c>
      <c r="I78" s="4" t="s">
        <v>134</v>
      </c>
      <c r="K78" s="39">
        <f>_xlfn.XLOOKUP(IF(INT(G78/10000)+1&gt;10, 11, INT(G78/10000)+1), PARAM!$B$2:$B$12,PARAM!$D$2:$D$12,0)</f>
        <v>4400000</v>
      </c>
      <c r="L78" s="6">
        <v>0.5</v>
      </c>
      <c r="M78" s="34" t="s">
        <v>798</v>
      </c>
      <c r="N78" s="34" t="s">
        <v>799</v>
      </c>
      <c r="O78" s="7">
        <v>11320</v>
      </c>
      <c r="P78" s="7" t="s">
        <v>800</v>
      </c>
      <c r="Q78" s="7" t="s">
        <v>801</v>
      </c>
      <c r="R78" s="4" t="s">
        <v>1824</v>
      </c>
      <c r="S78" s="4" t="s">
        <v>270</v>
      </c>
      <c r="T78" s="4" t="s">
        <v>1825</v>
      </c>
      <c r="U78" s="4" t="s">
        <v>1826</v>
      </c>
      <c r="V78" s="4" t="s">
        <v>134</v>
      </c>
      <c r="W78" s="4" t="s">
        <v>134</v>
      </c>
      <c r="X78" s="4" t="s">
        <v>134</v>
      </c>
      <c r="Y78" s="4" t="s">
        <v>134</v>
      </c>
    </row>
    <row r="79" spans="1:25">
      <c r="A79" s="9">
        <v>10</v>
      </c>
      <c r="B79" s="9" t="s">
        <v>795</v>
      </c>
      <c r="C79" s="9">
        <v>71099</v>
      </c>
      <c r="D79" s="9" t="s">
        <v>286</v>
      </c>
      <c r="E79" s="9" t="s">
        <v>802</v>
      </c>
      <c r="F79" s="4" t="s">
        <v>803</v>
      </c>
      <c r="G79" s="39">
        <v>97930</v>
      </c>
      <c r="H79" s="4" t="s">
        <v>264</v>
      </c>
      <c r="I79" s="4">
        <v>1</v>
      </c>
      <c r="K79" s="39">
        <f>_xlfn.XLOOKUP(IF(INT(G79/10000)+1&gt;10, 11, INT(G79/10000)+1), PARAM!$B$2:$B$12,PARAM!$D$2:$D$12,0)</f>
        <v>9400000</v>
      </c>
      <c r="L79" s="6">
        <v>0.4</v>
      </c>
      <c r="M79" s="34" t="s">
        <v>804</v>
      </c>
      <c r="N79" s="34">
        <v>102186104</v>
      </c>
      <c r="O79" s="7">
        <v>11300</v>
      </c>
      <c r="P79" s="7" t="s">
        <v>805</v>
      </c>
      <c r="Q79" s="7" t="s">
        <v>806</v>
      </c>
      <c r="R79" s="4" t="s">
        <v>1827</v>
      </c>
      <c r="S79" s="4" t="s">
        <v>315</v>
      </c>
      <c r="T79" s="4" t="s">
        <v>1828</v>
      </c>
      <c r="U79" s="4" t="s">
        <v>1829</v>
      </c>
      <c r="V79" s="4" t="s">
        <v>807</v>
      </c>
      <c r="W79" s="4" t="s">
        <v>808</v>
      </c>
      <c r="X79" s="4" t="s">
        <v>809</v>
      </c>
      <c r="Y79" s="4" t="s">
        <v>810</v>
      </c>
    </row>
    <row r="80" spans="1:25">
      <c r="A80" s="9">
        <v>10</v>
      </c>
      <c r="B80" s="9" t="s">
        <v>795</v>
      </c>
      <c r="C80" s="9">
        <v>71102</v>
      </c>
      <c r="D80" s="9" t="s">
        <v>261</v>
      </c>
      <c r="E80" s="9" t="s">
        <v>811</v>
      </c>
      <c r="F80" s="4" t="s">
        <v>812</v>
      </c>
      <c r="G80" s="39">
        <v>42192</v>
      </c>
      <c r="H80" s="4" t="s">
        <v>277</v>
      </c>
      <c r="I80" s="4" t="s">
        <v>134</v>
      </c>
      <c r="K80" s="39">
        <f>_xlfn.XLOOKUP(IF(INT(G80/10000)+1&gt;10, 11, INT(G80/10000)+1), PARAM!$B$2:$B$12,PARAM!$D$2:$D$12,0)</f>
        <v>5700000</v>
      </c>
      <c r="L80" s="6">
        <v>0.5</v>
      </c>
      <c r="M80" s="34" t="s">
        <v>813</v>
      </c>
      <c r="N80" s="34" t="s">
        <v>814</v>
      </c>
      <c r="O80" s="7" t="s">
        <v>815</v>
      </c>
      <c r="P80" s="7" t="s">
        <v>816</v>
      </c>
      <c r="Q80" s="7" t="s">
        <v>817</v>
      </c>
      <c r="R80" s="4" t="s">
        <v>1830</v>
      </c>
      <c r="S80" s="4" t="s">
        <v>270</v>
      </c>
      <c r="T80" s="4" t="s">
        <v>1831</v>
      </c>
      <c r="U80" s="4" t="s">
        <v>1832</v>
      </c>
      <c r="V80" s="4" t="s">
        <v>818</v>
      </c>
      <c r="W80" s="4" t="s">
        <v>819</v>
      </c>
      <c r="X80" s="4" t="s">
        <v>820</v>
      </c>
      <c r="Y80" s="4" t="s">
        <v>821</v>
      </c>
    </row>
    <row r="81" spans="1:25">
      <c r="A81" s="9">
        <v>11</v>
      </c>
      <c r="B81" s="9" t="s">
        <v>822</v>
      </c>
      <c r="C81" s="9">
        <v>70394</v>
      </c>
      <c r="D81" s="9" t="s">
        <v>261</v>
      </c>
      <c r="E81" s="9" t="s">
        <v>823</v>
      </c>
      <c r="F81" s="4" t="s">
        <v>824</v>
      </c>
      <c r="G81" s="39">
        <v>15455</v>
      </c>
      <c r="H81" s="4" t="s">
        <v>277</v>
      </c>
      <c r="I81" s="4" t="s">
        <v>134</v>
      </c>
      <c r="K81" s="39">
        <f>_xlfn.XLOOKUP(IF(INT(G81/10000)+1&gt;10, 11, INT(G81/10000)+1), PARAM!$B$2:$B$12,PARAM!$D$2:$D$12,0)</f>
        <v>2500000</v>
      </c>
      <c r="L81" s="6">
        <v>0.5</v>
      </c>
      <c r="M81" s="34" t="s">
        <v>825</v>
      </c>
      <c r="N81" s="34" t="s">
        <v>826</v>
      </c>
      <c r="O81" s="7">
        <v>12220</v>
      </c>
      <c r="P81" s="7" t="s">
        <v>827</v>
      </c>
      <c r="Q81" s="7" t="s">
        <v>828</v>
      </c>
      <c r="R81" s="4" t="s">
        <v>1833</v>
      </c>
      <c r="S81" s="4" t="s">
        <v>270</v>
      </c>
      <c r="T81" s="4" t="s">
        <v>1834</v>
      </c>
      <c r="U81" s="4" t="s">
        <v>1835</v>
      </c>
      <c r="V81" s="4" t="s">
        <v>829</v>
      </c>
      <c r="W81" s="4" t="s">
        <v>830</v>
      </c>
      <c r="X81" s="4" t="s">
        <v>831</v>
      </c>
      <c r="Y81" s="4" t="s">
        <v>832</v>
      </c>
    </row>
    <row r="82" spans="1:25">
      <c r="A82" s="9">
        <v>11</v>
      </c>
      <c r="B82" s="9" t="s">
        <v>822</v>
      </c>
      <c r="C82" s="9">
        <v>70475</v>
      </c>
      <c r="D82" s="9" t="s">
        <v>261</v>
      </c>
      <c r="E82" s="9" t="s">
        <v>833</v>
      </c>
      <c r="F82" s="4" t="s">
        <v>834</v>
      </c>
      <c r="G82" s="39">
        <v>6599</v>
      </c>
      <c r="H82" s="4" t="s">
        <v>454</v>
      </c>
      <c r="I82" s="4" t="s">
        <v>134</v>
      </c>
      <c r="J82" s="4">
        <v>1</v>
      </c>
      <c r="K82" s="39">
        <f>_xlfn.XLOOKUP(IF(INT(G82/10000)+1&gt;10, 11, INT(G82/10000)+1), PARAM!$B$2:$B$12,PARAM!$D$2:$D$12,0)</f>
        <v>1900000</v>
      </c>
      <c r="L82" s="6">
        <v>0.3</v>
      </c>
      <c r="M82" s="34" t="s">
        <v>835</v>
      </c>
      <c r="N82" s="34" t="s">
        <v>836</v>
      </c>
      <c r="O82" s="7">
        <v>12223</v>
      </c>
      <c r="P82" s="7" t="s">
        <v>837</v>
      </c>
      <c r="Q82" s="7" t="s">
        <v>838</v>
      </c>
      <c r="R82" s="4" t="s">
        <v>1836</v>
      </c>
      <c r="S82" s="4" t="s">
        <v>270</v>
      </c>
      <c r="T82" s="4" t="s">
        <v>1837</v>
      </c>
      <c r="U82" s="4" t="s">
        <v>1838</v>
      </c>
      <c r="V82" s="4" t="s">
        <v>839</v>
      </c>
      <c r="W82" s="4" t="s">
        <v>218</v>
      </c>
      <c r="X82" s="4" t="s">
        <v>840</v>
      </c>
      <c r="Y82" s="4" t="s">
        <v>841</v>
      </c>
    </row>
    <row r="83" spans="1:25">
      <c r="A83" s="9">
        <v>11</v>
      </c>
      <c r="B83" s="9" t="s">
        <v>822</v>
      </c>
      <c r="C83" s="9">
        <v>70521</v>
      </c>
      <c r="D83" s="9" t="s">
        <v>261</v>
      </c>
      <c r="E83" s="9" t="s">
        <v>842</v>
      </c>
      <c r="F83" s="4" t="s">
        <v>843</v>
      </c>
      <c r="G83" s="39">
        <v>9261</v>
      </c>
      <c r="H83" s="4" t="s">
        <v>454</v>
      </c>
      <c r="I83" s="4" t="s">
        <v>134</v>
      </c>
      <c r="K83" s="39">
        <f>_xlfn.XLOOKUP(IF(INT(G83/10000)+1&gt;10, 11, INT(G83/10000)+1), PARAM!$B$2:$B$12,PARAM!$D$2:$D$12,0)</f>
        <v>1900000</v>
      </c>
      <c r="L83" s="6">
        <v>0.5</v>
      </c>
      <c r="M83" s="34" t="s">
        <v>844</v>
      </c>
      <c r="N83" s="34" t="s">
        <v>845</v>
      </c>
      <c r="O83" s="7" t="s">
        <v>134</v>
      </c>
      <c r="P83" s="7" t="s">
        <v>134</v>
      </c>
      <c r="Q83" s="7" t="s">
        <v>134</v>
      </c>
      <c r="R83" s="4" t="s">
        <v>1839</v>
      </c>
      <c r="S83" s="4" t="s">
        <v>134</v>
      </c>
      <c r="T83" s="4" t="s">
        <v>1840</v>
      </c>
      <c r="U83" s="4" t="s">
        <v>1841</v>
      </c>
      <c r="V83" s="4" t="s">
        <v>846</v>
      </c>
      <c r="W83" s="4" t="s">
        <v>847</v>
      </c>
      <c r="X83" s="4" t="s">
        <v>848</v>
      </c>
      <c r="Y83" s="4" t="s">
        <v>849</v>
      </c>
    </row>
    <row r="84" spans="1:25">
      <c r="A84" s="9">
        <v>11</v>
      </c>
      <c r="B84" s="9" t="s">
        <v>822</v>
      </c>
      <c r="C84" s="9">
        <v>70530</v>
      </c>
      <c r="D84" s="9" t="s">
        <v>261</v>
      </c>
      <c r="E84" s="9" t="s">
        <v>850</v>
      </c>
      <c r="F84" s="4" t="s">
        <v>851</v>
      </c>
      <c r="G84" s="39">
        <v>9712</v>
      </c>
      <c r="H84" s="4" t="s">
        <v>454</v>
      </c>
      <c r="I84" s="4" t="s">
        <v>134</v>
      </c>
      <c r="K84" s="39">
        <f>_xlfn.XLOOKUP(IF(INT(G84/10000)+1&gt;10, 11, INT(G84/10000)+1), PARAM!$B$2:$B$12,PARAM!$D$2:$D$12,0)</f>
        <v>1900000</v>
      </c>
      <c r="L84" s="6">
        <v>0.5</v>
      </c>
      <c r="M84" s="34" t="s">
        <v>852</v>
      </c>
      <c r="N84" s="34" t="s">
        <v>853</v>
      </c>
      <c r="O84" s="7" t="s">
        <v>134</v>
      </c>
      <c r="P84" s="7" t="s">
        <v>134</v>
      </c>
      <c r="Q84" s="7" t="s">
        <v>134</v>
      </c>
      <c r="R84" s="4" t="s">
        <v>1842</v>
      </c>
      <c r="S84" s="4" t="s">
        <v>270</v>
      </c>
      <c r="T84" s="4" t="s">
        <v>1843</v>
      </c>
      <c r="U84" s="4" t="s">
        <v>1844</v>
      </c>
      <c r="V84" s="4" t="s">
        <v>854</v>
      </c>
      <c r="W84" s="4" t="s">
        <v>855</v>
      </c>
      <c r="X84" s="4" t="s">
        <v>856</v>
      </c>
      <c r="Y84" s="4" t="s">
        <v>857</v>
      </c>
    </row>
    <row r="85" spans="1:25">
      <c r="A85" s="9">
        <v>11</v>
      </c>
      <c r="B85" s="9" t="s">
        <v>822</v>
      </c>
      <c r="C85" s="9">
        <v>70696</v>
      </c>
      <c r="D85" s="9" t="s">
        <v>261</v>
      </c>
      <c r="E85" s="9" t="s">
        <v>858</v>
      </c>
      <c r="F85" s="4" t="s">
        <v>859</v>
      </c>
      <c r="G85" s="39">
        <v>11806</v>
      </c>
      <c r="H85" s="4" t="s">
        <v>454</v>
      </c>
      <c r="I85" s="4" t="s">
        <v>134</v>
      </c>
      <c r="K85" s="39">
        <f>_xlfn.XLOOKUP(IF(INT(G85/10000)+1&gt;10, 11, INT(G85/10000)+1), PARAM!$B$2:$B$12,PARAM!$D$2:$D$12,0)</f>
        <v>2500000</v>
      </c>
      <c r="L85" s="6">
        <v>0.5</v>
      </c>
      <c r="M85" s="34" t="s">
        <v>860</v>
      </c>
      <c r="N85" s="34" t="s">
        <v>861</v>
      </c>
      <c r="O85" s="7" t="s">
        <v>862</v>
      </c>
      <c r="P85" s="7" t="s">
        <v>863</v>
      </c>
      <c r="Q85" s="7" t="s">
        <v>864</v>
      </c>
      <c r="R85" s="4" t="s">
        <v>1845</v>
      </c>
      <c r="S85" s="4" t="s">
        <v>270</v>
      </c>
      <c r="T85" s="4" t="s">
        <v>1846</v>
      </c>
      <c r="U85" s="4" t="s">
        <v>1847</v>
      </c>
      <c r="V85" s="4" t="s">
        <v>865</v>
      </c>
      <c r="W85" s="4" t="s">
        <v>866</v>
      </c>
      <c r="X85" s="4" t="s">
        <v>867</v>
      </c>
      <c r="Y85" s="4" t="s">
        <v>868</v>
      </c>
    </row>
    <row r="86" spans="1:25">
      <c r="A86" s="9">
        <v>11</v>
      </c>
      <c r="B86" s="9" t="s">
        <v>822</v>
      </c>
      <c r="C86" s="9">
        <v>70807</v>
      </c>
      <c r="D86" s="9" t="s">
        <v>261</v>
      </c>
      <c r="E86" s="9" t="s">
        <v>869</v>
      </c>
      <c r="F86" s="4" t="s">
        <v>870</v>
      </c>
      <c r="G86" s="39">
        <v>8986</v>
      </c>
      <c r="H86" s="4" t="s">
        <v>454</v>
      </c>
      <c r="I86" s="4" t="s">
        <v>134</v>
      </c>
      <c r="K86" s="39">
        <f>_xlfn.XLOOKUP(IF(INT(G86/10000)+1&gt;10, 11, INT(G86/10000)+1), PARAM!$B$2:$B$12,PARAM!$D$2:$D$12,0)</f>
        <v>1900000</v>
      </c>
      <c r="L86" s="6">
        <v>0.5</v>
      </c>
      <c r="M86" s="34" t="s">
        <v>871</v>
      </c>
      <c r="N86" s="34" t="s">
        <v>872</v>
      </c>
      <c r="O86" s="7">
        <v>12311</v>
      </c>
      <c r="P86" s="7" t="s">
        <v>873</v>
      </c>
      <c r="Q86" s="7" t="s">
        <v>874</v>
      </c>
      <c r="R86" s="4" t="s">
        <v>1848</v>
      </c>
      <c r="S86" s="4" t="s">
        <v>270</v>
      </c>
      <c r="T86" s="4" t="s">
        <v>1849</v>
      </c>
      <c r="U86" s="4" t="s">
        <v>1850</v>
      </c>
      <c r="V86" s="4" t="s">
        <v>875</v>
      </c>
      <c r="W86" s="4" t="s">
        <v>876</v>
      </c>
      <c r="X86" s="4" t="s">
        <v>877</v>
      </c>
      <c r="Y86" s="4" t="s">
        <v>878</v>
      </c>
    </row>
    <row r="87" spans="1:25">
      <c r="A87" s="9">
        <v>11</v>
      </c>
      <c r="B87" s="9" t="s">
        <v>822</v>
      </c>
      <c r="C87" s="9">
        <v>70912</v>
      </c>
      <c r="D87" s="9" t="s">
        <v>261</v>
      </c>
      <c r="E87" s="9" t="s">
        <v>879</v>
      </c>
      <c r="F87" s="4" t="s">
        <v>880</v>
      </c>
      <c r="G87" s="39">
        <v>25900</v>
      </c>
      <c r="H87" s="4" t="s">
        <v>454</v>
      </c>
      <c r="I87" s="4" t="s">
        <v>134</v>
      </c>
      <c r="K87" s="39">
        <f>_xlfn.XLOOKUP(IF(INT(G87/10000)+1&gt;10, 11, INT(G87/10000)+1), PARAM!$B$2:$B$12,PARAM!$D$2:$D$12,0)</f>
        <v>3200000</v>
      </c>
      <c r="L87" s="6">
        <v>0.5</v>
      </c>
      <c r="M87" s="34" t="s">
        <v>881</v>
      </c>
      <c r="N87" s="34">
        <v>102538275</v>
      </c>
      <c r="O87" s="7">
        <v>12300</v>
      </c>
      <c r="P87" s="7" t="s">
        <v>882</v>
      </c>
      <c r="Q87" s="7" t="s">
        <v>883</v>
      </c>
      <c r="R87" s="4" t="s">
        <v>1851</v>
      </c>
      <c r="S87" s="4" t="s">
        <v>270</v>
      </c>
      <c r="T87" s="4" t="s">
        <v>1852</v>
      </c>
      <c r="U87" s="4" t="s">
        <v>1853</v>
      </c>
      <c r="V87" s="4" t="s">
        <v>884</v>
      </c>
      <c r="W87" s="4" t="s">
        <v>542</v>
      </c>
      <c r="X87" s="4" t="s">
        <v>885</v>
      </c>
      <c r="Y87" s="4" t="s">
        <v>886</v>
      </c>
    </row>
    <row r="88" spans="1:25">
      <c r="A88" s="9">
        <v>11</v>
      </c>
      <c r="B88" s="9" t="s">
        <v>822</v>
      </c>
      <c r="C88" s="9">
        <v>79049</v>
      </c>
      <c r="D88" s="9" t="s">
        <v>286</v>
      </c>
      <c r="E88" s="9" t="s">
        <v>887</v>
      </c>
      <c r="F88" s="4" t="s">
        <v>888</v>
      </c>
      <c r="G88" s="39">
        <v>68648</v>
      </c>
      <c r="H88" s="4" t="s">
        <v>121</v>
      </c>
      <c r="I88" s="4" t="s">
        <v>134</v>
      </c>
      <c r="K88" s="39">
        <f>_xlfn.XLOOKUP(IF(INT(G88/10000)+1&gt;10, 11, INT(G88/10000)+1), PARAM!$B$2:$B$12,PARAM!$D$2:$D$12,0)</f>
        <v>8200000</v>
      </c>
      <c r="L88" s="6">
        <v>0.5</v>
      </c>
      <c r="M88" s="34" t="s">
        <v>889</v>
      </c>
      <c r="N88" s="34" t="s">
        <v>890</v>
      </c>
      <c r="O88" s="7">
        <v>12000</v>
      </c>
      <c r="P88" s="7" t="s">
        <v>891</v>
      </c>
      <c r="Q88" s="7" t="s">
        <v>892</v>
      </c>
      <c r="R88" s="4" t="s">
        <v>1854</v>
      </c>
      <c r="S88" s="4" t="s">
        <v>315</v>
      </c>
      <c r="T88" s="4" t="s">
        <v>1855</v>
      </c>
      <c r="U88" s="4" t="s">
        <v>1856</v>
      </c>
      <c r="V88" s="4" t="s">
        <v>893</v>
      </c>
      <c r="W88" s="4" t="s">
        <v>894</v>
      </c>
      <c r="X88" s="4" t="s">
        <v>895</v>
      </c>
      <c r="Y88" s="4" t="s">
        <v>896</v>
      </c>
    </row>
    <row r="89" spans="1:25">
      <c r="A89" s="9">
        <v>12</v>
      </c>
      <c r="B89" s="9" t="s">
        <v>897</v>
      </c>
      <c r="C89" s="9">
        <v>70033</v>
      </c>
      <c r="D89" s="9" t="s">
        <v>261</v>
      </c>
      <c r="E89" s="9" t="s">
        <v>898</v>
      </c>
      <c r="F89" s="4" t="s">
        <v>899</v>
      </c>
      <c r="G89" s="39">
        <v>41297</v>
      </c>
      <c r="H89" s="4" t="s">
        <v>264</v>
      </c>
      <c r="I89" s="4" t="s">
        <v>134</v>
      </c>
      <c r="K89" s="39">
        <f>_xlfn.XLOOKUP(IF(INT(G89/10000)+1&gt;10, 11, INT(G89/10000)+1), PARAM!$B$2:$B$12,PARAM!$D$2:$D$12,0)</f>
        <v>5700000</v>
      </c>
      <c r="L89" s="6">
        <v>0.5</v>
      </c>
      <c r="M89" s="34" t="s">
        <v>900</v>
      </c>
      <c r="N89" s="34" t="s">
        <v>901</v>
      </c>
      <c r="O89" s="7">
        <v>34300</v>
      </c>
      <c r="P89" s="7" t="s">
        <v>902</v>
      </c>
      <c r="Q89" s="7" t="s">
        <v>903</v>
      </c>
      <c r="R89" s="4" t="s">
        <v>1857</v>
      </c>
      <c r="S89" s="4" t="s">
        <v>270</v>
      </c>
      <c r="T89" s="4" t="s">
        <v>1858</v>
      </c>
      <c r="U89" s="4" t="s">
        <v>1859</v>
      </c>
      <c r="V89" s="4" t="s">
        <v>904</v>
      </c>
      <c r="W89" s="4" t="s">
        <v>295</v>
      </c>
      <c r="X89" s="4" t="s">
        <v>905</v>
      </c>
      <c r="Y89" s="4" t="s">
        <v>906</v>
      </c>
    </row>
    <row r="90" spans="1:25">
      <c r="A90" s="9">
        <v>12</v>
      </c>
      <c r="B90" s="9" t="s">
        <v>897</v>
      </c>
      <c r="C90" s="9">
        <v>70076</v>
      </c>
      <c r="D90" s="9" t="s">
        <v>261</v>
      </c>
      <c r="E90" s="9" t="s">
        <v>907</v>
      </c>
      <c r="F90" s="4" t="s">
        <v>908</v>
      </c>
      <c r="G90" s="39">
        <v>10162</v>
      </c>
      <c r="H90" s="4" t="s">
        <v>277</v>
      </c>
      <c r="I90" s="4" t="s">
        <v>134</v>
      </c>
      <c r="K90" s="39">
        <f>_xlfn.XLOOKUP(IF(INT(G90/10000)+1&gt;10, 11, INT(G90/10000)+1), PARAM!$B$2:$B$12,PARAM!$D$2:$D$12,0)</f>
        <v>2500000</v>
      </c>
      <c r="L90" s="6">
        <v>0.5</v>
      </c>
      <c r="M90" s="34" t="s">
        <v>909</v>
      </c>
      <c r="N90" s="34" t="s">
        <v>910</v>
      </c>
      <c r="O90" s="7">
        <v>34277</v>
      </c>
      <c r="P90" s="7" t="s">
        <v>911</v>
      </c>
      <c r="Q90" s="7" t="s">
        <v>912</v>
      </c>
      <c r="R90" s="4" t="s">
        <v>1860</v>
      </c>
      <c r="S90" s="4" t="s">
        <v>270</v>
      </c>
      <c r="T90" s="4" t="s">
        <v>1861</v>
      </c>
      <c r="U90" s="4" t="s">
        <v>1862</v>
      </c>
      <c r="V90" s="4" t="s">
        <v>913</v>
      </c>
      <c r="W90" s="4" t="s">
        <v>914</v>
      </c>
      <c r="X90" s="4" t="s">
        <v>915</v>
      </c>
      <c r="Y90" s="4" t="s">
        <v>916</v>
      </c>
    </row>
    <row r="91" spans="1:25">
      <c r="A91" s="9">
        <v>12</v>
      </c>
      <c r="B91" s="9" t="s">
        <v>897</v>
      </c>
      <c r="C91" s="9">
        <v>70599</v>
      </c>
      <c r="D91" s="9" t="s">
        <v>261</v>
      </c>
      <c r="E91" s="9" t="s">
        <v>917</v>
      </c>
      <c r="F91" s="4" t="s">
        <v>918</v>
      </c>
      <c r="G91" s="39">
        <v>11729</v>
      </c>
      <c r="H91" s="4" t="s">
        <v>277</v>
      </c>
      <c r="I91" s="4" t="s">
        <v>134</v>
      </c>
      <c r="K91" s="39">
        <f>_xlfn.XLOOKUP(IF(INT(G91/10000)+1&gt;10, 11, INT(G91/10000)+1), PARAM!$B$2:$B$12,PARAM!$D$2:$D$12,0)</f>
        <v>2500000</v>
      </c>
      <c r="L91" s="6">
        <v>0.5</v>
      </c>
      <c r="M91" s="34" t="s">
        <v>919</v>
      </c>
      <c r="N91" s="34">
        <v>101611061</v>
      </c>
      <c r="O91" s="7">
        <v>14240</v>
      </c>
      <c r="P91" s="7" t="s">
        <v>920</v>
      </c>
      <c r="Q91" s="7" t="s">
        <v>921</v>
      </c>
      <c r="R91" s="4" t="s">
        <v>1863</v>
      </c>
      <c r="S91" s="4" t="s">
        <v>270</v>
      </c>
      <c r="T91" s="4" t="s">
        <v>1864</v>
      </c>
      <c r="U91" s="4" t="s">
        <v>1865</v>
      </c>
      <c r="V91" s="4" t="s">
        <v>922</v>
      </c>
      <c r="W91" s="4" t="s">
        <v>923</v>
      </c>
      <c r="X91" s="4" t="s">
        <v>924</v>
      </c>
      <c r="Y91" s="4" t="s">
        <v>925</v>
      </c>
    </row>
    <row r="92" spans="1:25">
      <c r="A92" s="9">
        <v>12</v>
      </c>
      <c r="B92" s="9" t="s">
        <v>897</v>
      </c>
      <c r="C92" s="9">
        <v>70645</v>
      </c>
      <c r="D92" s="9" t="s">
        <v>286</v>
      </c>
      <c r="E92" s="9" t="s">
        <v>926</v>
      </c>
      <c r="F92" s="4" t="s">
        <v>927</v>
      </c>
      <c r="G92" s="39">
        <v>171186</v>
      </c>
      <c r="H92" s="4" t="s">
        <v>121</v>
      </c>
      <c r="I92" s="4">
        <v>1</v>
      </c>
      <c r="K92" s="39">
        <f>_xlfn.XLOOKUP(IF(INT(G92/10000)+1&gt;10, 11, INT(G92/10000)+1), PARAM!$B$2:$B$12,PARAM!$D$2:$D$12,0)</f>
        <v>12500000</v>
      </c>
      <c r="L92" s="6">
        <v>0.4</v>
      </c>
      <c r="M92" s="34" t="s">
        <v>928</v>
      </c>
      <c r="N92" s="34" t="s">
        <v>929</v>
      </c>
      <c r="O92" s="7">
        <v>34000</v>
      </c>
      <c r="P92" s="7" t="s">
        <v>930</v>
      </c>
      <c r="Q92" s="7" t="s">
        <v>931</v>
      </c>
      <c r="R92" s="4" t="s">
        <v>1866</v>
      </c>
      <c r="S92" s="4" t="s">
        <v>293</v>
      </c>
      <c r="T92" s="4" t="s">
        <v>1867</v>
      </c>
      <c r="U92" s="4" t="s">
        <v>1868</v>
      </c>
      <c r="V92" s="4" t="s">
        <v>904</v>
      </c>
      <c r="W92" s="4" t="s">
        <v>295</v>
      </c>
      <c r="X92" s="4" t="s">
        <v>932</v>
      </c>
      <c r="Y92" s="4" t="s">
        <v>933</v>
      </c>
    </row>
    <row r="93" spans="1:25">
      <c r="A93" s="9">
        <v>12</v>
      </c>
      <c r="B93" s="9" t="s">
        <v>897</v>
      </c>
      <c r="C93" s="9">
        <v>71013</v>
      </c>
      <c r="D93" s="9" t="s">
        <v>261</v>
      </c>
      <c r="E93" s="9" t="s">
        <v>934</v>
      </c>
      <c r="F93" s="4" t="s">
        <v>935</v>
      </c>
      <c r="G93" s="39">
        <v>9638</v>
      </c>
      <c r="H93" s="4" t="s">
        <v>264</v>
      </c>
      <c r="I93" s="4" t="s">
        <v>134</v>
      </c>
      <c r="K93" s="39">
        <f>_xlfn.XLOOKUP(IF(INT(G93/10000)+1&gt;10, 11, INT(G93/10000)+1), PARAM!$B$2:$B$12,PARAM!$D$2:$D$12,0)</f>
        <v>1900000</v>
      </c>
      <c r="L93" s="6">
        <v>0.5</v>
      </c>
      <c r="M93" s="34" t="s">
        <v>936</v>
      </c>
      <c r="N93" s="34" t="s">
        <v>937</v>
      </c>
      <c r="O93" s="7">
        <v>34210</v>
      </c>
      <c r="P93" s="7" t="s">
        <v>938</v>
      </c>
      <c r="Q93" s="7" t="s">
        <v>939</v>
      </c>
      <c r="R93" s="4" t="s">
        <v>1869</v>
      </c>
      <c r="S93" s="4" t="s">
        <v>270</v>
      </c>
      <c r="T93" s="4" t="s">
        <v>1870</v>
      </c>
      <c r="U93" s="4" t="s">
        <v>1871</v>
      </c>
      <c r="V93" s="4" t="s">
        <v>940</v>
      </c>
      <c r="W93" s="4" t="s">
        <v>941</v>
      </c>
      <c r="X93" s="4" t="s">
        <v>942</v>
      </c>
      <c r="Y93" s="4" t="s">
        <v>943</v>
      </c>
    </row>
    <row r="94" spans="1:25">
      <c r="A94" s="9">
        <v>12</v>
      </c>
      <c r="B94" s="9" t="s">
        <v>897</v>
      </c>
      <c r="C94" s="9">
        <v>71153</v>
      </c>
      <c r="D94" s="9" t="s">
        <v>261</v>
      </c>
      <c r="E94" s="9" t="s">
        <v>944</v>
      </c>
      <c r="F94" s="4" t="s">
        <v>945</v>
      </c>
      <c r="G94" s="39">
        <v>19134</v>
      </c>
      <c r="H94" s="4" t="s">
        <v>264</v>
      </c>
      <c r="I94" s="4" t="s">
        <v>134</v>
      </c>
      <c r="K94" s="39">
        <f>_xlfn.XLOOKUP(IF(INT(G94/10000)+1&gt;10, 11, INT(G94/10000)+1), PARAM!$B$2:$B$12,PARAM!$D$2:$D$12,0)</f>
        <v>2500000</v>
      </c>
      <c r="L94" s="6">
        <v>0.5</v>
      </c>
      <c r="M94" s="34" t="s">
        <v>946</v>
      </c>
      <c r="N94" s="34" t="s">
        <v>947</v>
      </c>
      <c r="O94" s="7" t="s">
        <v>948</v>
      </c>
      <c r="P94" s="7" t="s">
        <v>949</v>
      </c>
      <c r="Q94" s="7" t="s">
        <v>950</v>
      </c>
      <c r="R94" s="4" t="s">
        <v>1872</v>
      </c>
      <c r="S94" s="4" t="s">
        <v>270</v>
      </c>
      <c r="T94" s="4" t="s">
        <v>1873</v>
      </c>
      <c r="U94" s="4" t="s">
        <v>1874</v>
      </c>
      <c r="V94" s="4" t="s">
        <v>951</v>
      </c>
      <c r="W94" s="4" t="s">
        <v>952</v>
      </c>
      <c r="X94" s="4" t="s">
        <v>953</v>
      </c>
      <c r="Y94" s="4" t="s">
        <v>954</v>
      </c>
    </row>
    <row r="95" spans="1:25">
      <c r="A95" s="9">
        <v>12</v>
      </c>
      <c r="B95" s="9" t="s">
        <v>897</v>
      </c>
      <c r="C95" s="9">
        <v>71277</v>
      </c>
      <c r="D95" s="9" t="s">
        <v>261</v>
      </c>
      <c r="E95" s="9" t="s">
        <v>955</v>
      </c>
      <c r="F95" s="4" t="s">
        <v>956</v>
      </c>
      <c r="G95" s="39">
        <v>6582</v>
      </c>
      <c r="H95" s="4" t="s">
        <v>264</v>
      </c>
      <c r="I95" s="4" t="s">
        <v>134</v>
      </c>
      <c r="K95" s="39">
        <f>_xlfn.XLOOKUP(IF(INT(G95/10000)+1&gt;10, 11, INT(G95/10000)+1), PARAM!$B$2:$B$12,PARAM!$D$2:$D$12,0)</f>
        <v>1900000</v>
      </c>
      <c r="L95" s="6">
        <v>0.5</v>
      </c>
      <c r="M95" s="34" t="s">
        <v>957</v>
      </c>
      <c r="N95" s="34" t="s">
        <v>958</v>
      </c>
      <c r="O95" s="7">
        <v>34220</v>
      </c>
      <c r="P95" s="7" t="s">
        <v>959</v>
      </c>
      <c r="Q95" s="7" t="s">
        <v>960</v>
      </c>
      <c r="R95" s="4" t="s">
        <v>1875</v>
      </c>
      <c r="S95" s="4" t="s">
        <v>270</v>
      </c>
      <c r="T95" s="4" t="s">
        <v>1876</v>
      </c>
      <c r="U95" s="4" t="s">
        <v>1877</v>
      </c>
      <c r="V95" s="4" t="s">
        <v>961</v>
      </c>
      <c r="W95" s="4" t="s">
        <v>847</v>
      </c>
      <c r="X95" s="4" t="s">
        <v>962</v>
      </c>
      <c r="Y95" s="4" t="s">
        <v>963</v>
      </c>
    </row>
    <row r="96" spans="1:25">
      <c r="A96" s="9">
        <v>13</v>
      </c>
      <c r="B96" s="9" t="s">
        <v>964</v>
      </c>
      <c r="C96" s="9">
        <v>70491</v>
      </c>
      <c r="D96" s="9" t="s">
        <v>261</v>
      </c>
      <c r="E96" s="9" t="s">
        <v>965</v>
      </c>
      <c r="F96" s="4" t="s">
        <v>966</v>
      </c>
      <c r="G96" s="39">
        <v>18278</v>
      </c>
      <c r="H96" s="4" t="s">
        <v>277</v>
      </c>
      <c r="I96" s="4" t="s">
        <v>134</v>
      </c>
      <c r="K96" s="39">
        <f>_xlfn.XLOOKUP(IF(INT(G96/10000)+1&gt;10, 11, INT(G96/10000)+1), PARAM!$B$2:$B$12,PARAM!$D$2:$D$12,0)</f>
        <v>2500000</v>
      </c>
      <c r="L96" s="6">
        <v>0.5</v>
      </c>
      <c r="M96" s="34" t="s">
        <v>967</v>
      </c>
      <c r="N96" s="34" t="s">
        <v>968</v>
      </c>
      <c r="O96" s="7">
        <v>35213</v>
      </c>
      <c r="P96" s="7" t="s">
        <v>969</v>
      </c>
      <c r="Q96" s="7" t="s">
        <v>970</v>
      </c>
      <c r="R96" s="4" t="s">
        <v>1878</v>
      </c>
      <c r="S96" s="4" t="s">
        <v>270</v>
      </c>
      <c r="T96" s="4" t="s">
        <v>1879</v>
      </c>
      <c r="U96" s="4" t="s">
        <v>1880</v>
      </c>
      <c r="V96" s="4" t="s">
        <v>971</v>
      </c>
      <c r="W96" s="4" t="s">
        <v>972</v>
      </c>
      <c r="X96" s="4" t="s">
        <v>973</v>
      </c>
      <c r="Y96" s="4" t="s">
        <v>974</v>
      </c>
    </row>
    <row r="97" spans="1:25">
      <c r="A97" s="9">
        <v>13</v>
      </c>
      <c r="B97" s="9" t="s">
        <v>964</v>
      </c>
      <c r="C97" s="9">
        <v>70904</v>
      </c>
      <c r="D97" s="9" t="s">
        <v>261</v>
      </c>
      <c r="E97" s="9" t="s">
        <v>975</v>
      </c>
      <c r="F97" s="4" t="s">
        <v>976</v>
      </c>
      <c r="G97" s="39">
        <v>45543</v>
      </c>
      <c r="H97" s="4" t="s">
        <v>277</v>
      </c>
      <c r="I97" s="4">
        <v>1</v>
      </c>
      <c r="K97" s="39">
        <f>_xlfn.XLOOKUP(IF(INT(G97/10000)+1&gt;10, 11, INT(G97/10000)+1), PARAM!$B$2:$B$12,PARAM!$D$2:$D$12,0)</f>
        <v>5700000</v>
      </c>
      <c r="L97" s="6">
        <v>0.4</v>
      </c>
      <c r="M97" s="34" t="s">
        <v>977</v>
      </c>
      <c r="N97" s="34" t="s">
        <v>978</v>
      </c>
      <c r="O97" s="7">
        <v>35250</v>
      </c>
      <c r="P97" s="7" t="s">
        <v>979</v>
      </c>
      <c r="Q97" s="7" t="s">
        <v>980</v>
      </c>
      <c r="R97" s="4" t="s">
        <v>1881</v>
      </c>
      <c r="S97" s="4" t="s">
        <v>270</v>
      </c>
      <c r="T97" s="4" t="s">
        <v>1882</v>
      </c>
      <c r="U97" s="4" t="s">
        <v>1883</v>
      </c>
      <c r="V97" s="4" t="s">
        <v>981</v>
      </c>
      <c r="W97" s="4" t="s">
        <v>982</v>
      </c>
      <c r="X97" s="4" t="s">
        <v>983</v>
      </c>
      <c r="Y97" s="4" t="s">
        <v>984</v>
      </c>
    </row>
    <row r="98" spans="1:25">
      <c r="A98" s="9">
        <v>13</v>
      </c>
      <c r="B98" s="9" t="s">
        <v>964</v>
      </c>
      <c r="C98" s="9">
        <v>71030</v>
      </c>
      <c r="D98" s="9" t="s">
        <v>261</v>
      </c>
      <c r="E98" s="9" t="s">
        <v>985</v>
      </c>
      <c r="F98" s="4" t="s">
        <v>986</v>
      </c>
      <c r="G98" s="39">
        <v>8116</v>
      </c>
      <c r="H98" s="4" t="s">
        <v>454</v>
      </c>
      <c r="I98" s="4" t="s">
        <v>134</v>
      </c>
      <c r="K98" s="39">
        <f>_xlfn.XLOOKUP(IF(INT(G98/10000)+1&gt;10, 11, INT(G98/10000)+1), PARAM!$B$2:$B$12,PARAM!$D$2:$D$12,0)</f>
        <v>1900000</v>
      </c>
      <c r="L98" s="6">
        <v>0.5</v>
      </c>
      <c r="M98" s="34" t="s">
        <v>134</v>
      </c>
      <c r="N98" s="34" t="s">
        <v>134</v>
      </c>
      <c r="O98" s="7" t="s">
        <v>134</v>
      </c>
      <c r="P98" s="7" t="s">
        <v>134</v>
      </c>
      <c r="Q98" s="7" t="s">
        <v>134</v>
      </c>
      <c r="R98" s="4" t="s">
        <v>1884</v>
      </c>
      <c r="S98" s="4" t="s">
        <v>270</v>
      </c>
      <c r="T98" s="4" t="s">
        <v>1885</v>
      </c>
      <c r="U98" s="4" t="s">
        <v>1886</v>
      </c>
      <c r="V98" s="4" t="s">
        <v>134</v>
      </c>
      <c r="W98" s="4" t="s">
        <v>134</v>
      </c>
      <c r="X98" s="4" t="s">
        <v>134</v>
      </c>
      <c r="Y98" s="4" t="s">
        <v>134</v>
      </c>
    </row>
    <row r="99" spans="1:25">
      <c r="A99" s="9">
        <v>13</v>
      </c>
      <c r="B99" s="9" t="s">
        <v>964</v>
      </c>
      <c r="C99" s="9">
        <v>71048</v>
      </c>
      <c r="D99" s="9" t="s">
        <v>286</v>
      </c>
      <c r="E99" s="9" t="s">
        <v>987</v>
      </c>
      <c r="F99" s="4" t="s">
        <v>988</v>
      </c>
      <c r="G99" s="39">
        <v>64644</v>
      </c>
      <c r="H99" s="4" t="s">
        <v>264</v>
      </c>
      <c r="I99" s="4" t="s">
        <v>134</v>
      </c>
      <c r="K99" s="39">
        <f>_xlfn.XLOOKUP(IF(INT(G99/10000)+1&gt;10, 11, INT(G99/10000)+1), PARAM!$B$2:$B$12,PARAM!$D$2:$D$12,0)</f>
        <v>8200000</v>
      </c>
      <c r="L99" s="6">
        <v>0.5</v>
      </c>
      <c r="M99" s="34" t="s">
        <v>134</v>
      </c>
      <c r="N99" s="34" t="s">
        <v>134</v>
      </c>
      <c r="O99" s="7" t="s">
        <v>134</v>
      </c>
      <c r="P99" s="7" t="s">
        <v>134</v>
      </c>
      <c r="Q99" s="7" t="s">
        <v>134</v>
      </c>
      <c r="R99" s="4" t="s">
        <v>1887</v>
      </c>
      <c r="S99" s="4" t="s">
        <v>315</v>
      </c>
      <c r="T99" s="4" t="s">
        <v>1888</v>
      </c>
      <c r="U99" s="4" t="s">
        <v>1889</v>
      </c>
      <c r="V99" s="4" t="s">
        <v>134</v>
      </c>
      <c r="W99" s="4" t="s">
        <v>134</v>
      </c>
      <c r="X99" s="4" t="s">
        <v>134</v>
      </c>
      <c r="Y99" s="4" t="s">
        <v>134</v>
      </c>
    </row>
    <row r="100" spans="1:25">
      <c r="A100" s="9">
        <v>13</v>
      </c>
      <c r="B100" s="9" t="s">
        <v>964</v>
      </c>
      <c r="C100" s="9">
        <v>71056</v>
      </c>
      <c r="D100" s="9" t="s">
        <v>261</v>
      </c>
      <c r="E100" s="9" t="s">
        <v>989</v>
      </c>
      <c r="F100" s="4" t="s">
        <v>990</v>
      </c>
      <c r="G100" s="39">
        <v>20141</v>
      </c>
      <c r="H100" s="4" t="s">
        <v>277</v>
      </c>
      <c r="I100" s="4" t="s">
        <v>134</v>
      </c>
      <c r="K100" s="39">
        <f>_xlfn.XLOOKUP(IF(INT(G100/10000)+1&gt;10, 11, INT(G100/10000)+1), PARAM!$B$2:$B$12,PARAM!$D$2:$D$12,0)</f>
        <v>3200000</v>
      </c>
      <c r="L100" s="6">
        <v>0.5</v>
      </c>
      <c r="M100" s="34" t="s">
        <v>991</v>
      </c>
      <c r="N100" s="34" t="s">
        <v>992</v>
      </c>
      <c r="O100" s="7">
        <v>35210</v>
      </c>
      <c r="P100" s="7" t="s">
        <v>993</v>
      </c>
      <c r="Q100" s="7" t="s">
        <v>994</v>
      </c>
      <c r="R100" s="4" t="s">
        <v>1890</v>
      </c>
      <c r="S100" s="4" t="s">
        <v>270</v>
      </c>
      <c r="T100" s="4" t="s">
        <v>1891</v>
      </c>
      <c r="U100" s="4" t="s">
        <v>1892</v>
      </c>
      <c r="V100" s="4" t="s">
        <v>995</v>
      </c>
      <c r="W100" s="4" t="s">
        <v>571</v>
      </c>
      <c r="X100" s="4" t="s">
        <v>996</v>
      </c>
      <c r="Y100" s="4" t="s">
        <v>997</v>
      </c>
    </row>
    <row r="101" spans="1:25">
      <c r="A101" s="9">
        <v>13</v>
      </c>
      <c r="B101" s="9" t="s">
        <v>964</v>
      </c>
      <c r="C101" s="9">
        <v>71200</v>
      </c>
      <c r="D101" s="9" t="s">
        <v>261</v>
      </c>
      <c r="E101" s="9" t="s">
        <v>998</v>
      </c>
      <c r="F101" s="4" t="s">
        <v>999</v>
      </c>
      <c r="G101" s="39">
        <v>25325</v>
      </c>
      <c r="H101" s="4" t="s">
        <v>277</v>
      </c>
      <c r="I101" s="4" t="s">
        <v>134</v>
      </c>
      <c r="K101" s="39">
        <f>_xlfn.XLOOKUP(IF(INT(G101/10000)+1&gt;10, 11, INT(G101/10000)+1), PARAM!$B$2:$B$12,PARAM!$D$2:$D$12,0)</f>
        <v>3200000</v>
      </c>
      <c r="L101" s="6">
        <v>0.5</v>
      </c>
      <c r="M101" s="34" t="s">
        <v>1000</v>
      </c>
      <c r="N101" s="34" t="s">
        <v>1001</v>
      </c>
      <c r="O101" s="7" t="s">
        <v>1002</v>
      </c>
      <c r="P101" s="7" t="s">
        <v>1003</v>
      </c>
      <c r="Q101" s="7" t="s">
        <v>1004</v>
      </c>
      <c r="R101" s="4" t="s">
        <v>1893</v>
      </c>
      <c r="S101" s="4" t="s">
        <v>270</v>
      </c>
      <c r="T101" s="4" t="s">
        <v>1894</v>
      </c>
      <c r="U101" s="4" t="s">
        <v>1895</v>
      </c>
      <c r="V101" s="4" t="s">
        <v>1005</v>
      </c>
      <c r="W101" s="4" t="s">
        <v>1006</v>
      </c>
      <c r="X101" s="4" t="s">
        <v>1007</v>
      </c>
      <c r="Y101" s="4" t="s">
        <v>1008</v>
      </c>
    </row>
    <row r="102" spans="1:25">
      <c r="A102" s="9">
        <v>14</v>
      </c>
      <c r="B102" s="9" t="s">
        <v>1009</v>
      </c>
      <c r="C102" s="9">
        <v>70327</v>
      </c>
      <c r="D102" s="9" t="s">
        <v>286</v>
      </c>
      <c r="E102" s="9" t="s">
        <v>1010</v>
      </c>
      <c r="F102" s="4" t="s">
        <v>1011</v>
      </c>
      <c r="G102" s="39">
        <v>40845</v>
      </c>
      <c r="H102" s="4" t="s">
        <v>121</v>
      </c>
      <c r="I102" s="4">
        <v>1</v>
      </c>
      <c r="K102" s="39">
        <f>_xlfn.XLOOKUP(IF(INT(G102/10000)+1&gt;10, 11, INT(G102/10000)+1), PARAM!$B$2:$B$12,PARAM!$D$2:$D$12,0)</f>
        <v>5700000</v>
      </c>
      <c r="L102" s="6">
        <v>0.4</v>
      </c>
      <c r="M102" s="34" t="s">
        <v>1012</v>
      </c>
      <c r="N102" s="34" t="s">
        <v>1013</v>
      </c>
      <c r="O102" s="7">
        <v>19210</v>
      </c>
      <c r="P102" s="7" t="s">
        <v>1014</v>
      </c>
      <c r="Q102" s="7" t="s">
        <v>1015</v>
      </c>
      <c r="R102" s="4" t="s">
        <v>1896</v>
      </c>
      <c r="S102" s="4" t="s">
        <v>315</v>
      </c>
      <c r="T102" s="4" t="s">
        <v>1897</v>
      </c>
      <c r="U102" s="4" t="s">
        <v>1898</v>
      </c>
      <c r="V102" s="4" t="s">
        <v>1016</v>
      </c>
      <c r="W102" s="4" t="s">
        <v>1017</v>
      </c>
      <c r="X102" s="4" t="s">
        <v>1018</v>
      </c>
      <c r="Y102" s="4" t="s">
        <v>1019</v>
      </c>
    </row>
    <row r="103" spans="1:25">
      <c r="A103" s="9">
        <v>14</v>
      </c>
      <c r="B103" s="9" t="s">
        <v>1009</v>
      </c>
      <c r="C103" s="9">
        <v>70572</v>
      </c>
      <c r="D103" s="9" t="s">
        <v>261</v>
      </c>
      <c r="E103" s="9" t="s">
        <v>1020</v>
      </c>
      <c r="F103" s="4" t="s">
        <v>1021</v>
      </c>
      <c r="G103" s="39">
        <v>17435</v>
      </c>
      <c r="H103" s="4" t="s">
        <v>277</v>
      </c>
      <c r="I103" s="4" t="s">
        <v>134</v>
      </c>
      <c r="K103" s="39">
        <f>_xlfn.XLOOKUP(IF(INT(G103/10000)+1&gt;10, 11, INT(G103/10000)+1), PARAM!$B$2:$B$12,PARAM!$D$2:$D$12,0)</f>
        <v>2500000</v>
      </c>
      <c r="L103" s="6">
        <v>0.5</v>
      </c>
      <c r="M103" s="34" t="s">
        <v>1022</v>
      </c>
      <c r="N103" s="34">
        <v>100697090</v>
      </c>
      <c r="O103" s="7">
        <v>19320</v>
      </c>
      <c r="P103" s="7" t="s">
        <v>1023</v>
      </c>
      <c r="Q103" s="7" t="s">
        <v>1024</v>
      </c>
      <c r="R103" s="4" t="s">
        <v>1899</v>
      </c>
      <c r="S103" s="4" t="s">
        <v>270</v>
      </c>
      <c r="T103" s="4" t="s">
        <v>1900</v>
      </c>
      <c r="U103" s="4" t="s">
        <v>1901</v>
      </c>
      <c r="V103" s="4" t="s">
        <v>134</v>
      </c>
      <c r="W103" s="4" t="s">
        <v>134</v>
      </c>
      <c r="X103" s="4" t="s">
        <v>134</v>
      </c>
      <c r="Y103" s="4" t="s">
        <v>134</v>
      </c>
    </row>
    <row r="104" spans="1:25">
      <c r="A104" s="9">
        <v>14</v>
      </c>
      <c r="B104" s="9" t="s">
        <v>1009</v>
      </c>
      <c r="C104" s="9">
        <v>70785</v>
      </c>
      <c r="D104" s="9" t="s">
        <v>261</v>
      </c>
      <c r="E104" s="9" t="s">
        <v>1025</v>
      </c>
      <c r="F104" s="4" t="s">
        <v>1026</v>
      </c>
      <c r="G104" s="39">
        <v>14559</v>
      </c>
      <c r="H104" s="4" t="s">
        <v>264</v>
      </c>
      <c r="I104" s="4" t="s">
        <v>134</v>
      </c>
      <c r="K104" s="39">
        <f>_xlfn.XLOOKUP(IF(INT(G104/10000)+1&gt;10, 11, INT(G104/10000)+1), PARAM!$B$2:$B$12,PARAM!$D$2:$D$12,0)</f>
        <v>2500000</v>
      </c>
      <c r="L104" s="6">
        <v>0.5</v>
      </c>
      <c r="M104" s="34" t="s">
        <v>1027</v>
      </c>
      <c r="N104" s="34" t="s">
        <v>1028</v>
      </c>
      <c r="O104" s="7">
        <v>19250</v>
      </c>
      <c r="P104" s="7" t="s">
        <v>1029</v>
      </c>
      <c r="Q104" s="7" t="s">
        <v>1030</v>
      </c>
      <c r="R104" s="4" t="s">
        <v>1902</v>
      </c>
      <c r="S104" s="4" t="s">
        <v>270</v>
      </c>
      <c r="T104" s="4" t="s">
        <v>1903</v>
      </c>
      <c r="U104" s="4" t="s">
        <v>1904</v>
      </c>
      <c r="V104" s="4" t="s">
        <v>1031</v>
      </c>
      <c r="W104" s="4" t="s">
        <v>1032</v>
      </c>
      <c r="X104" s="4" t="s">
        <v>1033</v>
      </c>
      <c r="Y104" s="4" t="s">
        <v>1034</v>
      </c>
    </row>
    <row r="105" spans="1:25">
      <c r="A105" s="9">
        <v>14</v>
      </c>
      <c r="B105" s="9" t="s">
        <v>1009</v>
      </c>
      <c r="C105" s="9">
        <v>70840</v>
      </c>
      <c r="D105" s="9" t="s">
        <v>261</v>
      </c>
      <c r="E105" s="9" t="s">
        <v>1035</v>
      </c>
      <c r="F105" s="4" t="s">
        <v>1036</v>
      </c>
      <c r="G105" s="39">
        <v>28261</v>
      </c>
      <c r="H105" s="4" t="s">
        <v>277</v>
      </c>
      <c r="I105" s="4" t="s">
        <v>134</v>
      </c>
      <c r="K105" s="39">
        <f>_xlfn.XLOOKUP(IF(INT(G105/10000)+1&gt;10, 11, INT(G105/10000)+1), PARAM!$B$2:$B$12,PARAM!$D$2:$D$12,0)</f>
        <v>3200000</v>
      </c>
      <c r="L105" s="6">
        <v>0.5</v>
      </c>
      <c r="M105" s="34" t="s">
        <v>1037</v>
      </c>
      <c r="N105" s="34" t="s">
        <v>1038</v>
      </c>
      <c r="O105" s="7">
        <v>19300</v>
      </c>
      <c r="P105" s="7" t="s">
        <v>1039</v>
      </c>
      <c r="Q105" s="7" t="s">
        <v>1040</v>
      </c>
      <c r="R105" s="4" t="s">
        <v>1905</v>
      </c>
      <c r="S105" s="4" t="s">
        <v>270</v>
      </c>
      <c r="T105" s="4" t="s">
        <v>1906</v>
      </c>
      <c r="U105" s="4" t="s">
        <v>1907</v>
      </c>
      <c r="V105" s="4" t="s">
        <v>1041</v>
      </c>
      <c r="W105" s="4" t="s">
        <v>1042</v>
      </c>
      <c r="X105" s="4" t="s">
        <v>1043</v>
      </c>
      <c r="Y105" s="4" t="s">
        <v>1044</v>
      </c>
    </row>
    <row r="106" spans="1:25">
      <c r="A106" s="9">
        <v>15</v>
      </c>
      <c r="B106" s="9" t="s">
        <v>1045</v>
      </c>
      <c r="C106" s="9">
        <v>70319</v>
      </c>
      <c r="D106" s="9" t="s">
        <v>261</v>
      </c>
      <c r="E106" s="9" t="s">
        <v>1046</v>
      </c>
      <c r="F106" s="4" t="s">
        <v>1047</v>
      </c>
      <c r="G106" s="39">
        <v>10184</v>
      </c>
      <c r="H106" s="4" t="s">
        <v>277</v>
      </c>
      <c r="I106" s="4" t="s">
        <v>134</v>
      </c>
      <c r="K106" s="39">
        <f>_xlfn.XLOOKUP(IF(INT(G106/10000)+1&gt;10, 11, INT(G106/10000)+1), PARAM!$B$2:$B$12,PARAM!$D$2:$D$12,0)</f>
        <v>2500000</v>
      </c>
      <c r="L106" s="6">
        <v>0.5</v>
      </c>
      <c r="M106" s="34" t="s">
        <v>1048</v>
      </c>
      <c r="N106" s="34" t="s">
        <v>1049</v>
      </c>
      <c r="O106" s="7">
        <v>19370</v>
      </c>
      <c r="P106" s="7" t="s">
        <v>1050</v>
      </c>
      <c r="Q106" s="7" t="s">
        <v>1051</v>
      </c>
      <c r="R106" s="4" t="s">
        <v>1908</v>
      </c>
      <c r="S106" s="4" t="s">
        <v>270</v>
      </c>
      <c r="T106" s="4" t="s">
        <v>1909</v>
      </c>
      <c r="U106" s="4" t="s">
        <v>1910</v>
      </c>
      <c r="V106" s="4" t="s">
        <v>1052</v>
      </c>
      <c r="W106" s="4" t="s">
        <v>1053</v>
      </c>
      <c r="X106" s="4" t="s">
        <v>1054</v>
      </c>
      <c r="Y106" s="4" t="s">
        <v>1055</v>
      </c>
    </row>
    <row r="107" spans="1:25">
      <c r="A107" s="9">
        <v>15</v>
      </c>
      <c r="B107" s="9" t="s">
        <v>1045</v>
      </c>
      <c r="C107" s="9">
        <v>70556</v>
      </c>
      <c r="D107" s="9" t="s">
        <v>286</v>
      </c>
      <c r="E107" s="9" t="s">
        <v>1056</v>
      </c>
      <c r="F107" s="4" t="s">
        <v>1057</v>
      </c>
      <c r="G107" s="39">
        <v>47991</v>
      </c>
      <c r="H107" s="4" t="s">
        <v>264</v>
      </c>
      <c r="I107" s="4">
        <v>1</v>
      </c>
      <c r="K107" s="39">
        <f>_xlfn.XLOOKUP(IF(INT(G107/10000)+1&gt;10, 11, INT(G107/10000)+1), PARAM!$B$2:$B$12,PARAM!$D$2:$D$12,0)</f>
        <v>5700000</v>
      </c>
      <c r="L107" s="6">
        <v>0.4</v>
      </c>
      <c r="M107" s="34" t="s">
        <v>1058</v>
      </c>
      <c r="N107" s="34" t="s">
        <v>1059</v>
      </c>
      <c r="O107" s="7">
        <v>19000</v>
      </c>
      <c r="P107" s="7" t="s">
        <v>1060</v>
      </c>
      <c r="Q107" s="7" t="s">
        <v>1061</v>
      </c>
      <c r="R107" s="4" t="s">
        <v>1911</v>
      </c>
      <c r="S107" s="4" t="s">
        <v>315</v>
      </c>
      <c r="T107" s="4" t="s">
        <v>1912</v>
      </c>
      <c r="U107" s="4" t="s">
        <v>1913</v>
      </c>
      <c r="V107" s="4" t="s">
        <v>1062</v>
      </c>
      <c r="W107" s="4" t="s">
        <v>1063</v>
      </c>
      <c r="X107" s="4" t="s">
        <v>1061</v>
      </c>
      <c r="Y107" s="4" t="s">
        <v>1064</v>
      </c>
    </row>
    <row r="108" spans="1:25">
      <c r="A108" s="9">
        <v>15</v>
      </c>
      <c r="B108" s="9" t="s">
        <v>1045</v>
      </c>
      <c r="C108" s="9">
        <v>70602</v>
      </c>
      <c r="D108" s="9" t="s">
        <v>261</v>
      </c>
      <c r="E108" s="9" t="s">
        <v>1065</v>
      </c>
      <c r="F108" s="4" t="s">
        <v>1066</v>
      </c>
      <c r="G108" s="39">
        <v>25341</v>
      </c>
      <c r="H108" s="4" t="s">
        <v>454</v>
      </c>
      <c r="I108" s="4" t="s">
        <v>134</v>
      </c>
      <c r="K108" s="39">
        <f>_xlfn.XLOOKUP(IF(INT(G108/10000)+1&gt;10, 11, INT(G108/10000)+1), PARAM!$B$2:$B$12,PARAM!$D$2:$D$12,0)</f>
        <v>3200000</v>
      </c>
      <c r="L108" s="6">
        <v>0.5</v>
      </c>
      <c r="M108" s="34" t="s">
        <v>1067</v>
      </c>
      <c r="N108" s="34">
        <v>102106740</v>
      </c>
      <c r="O108" s="7">
        <v>19350</v>
      </c>
      <c r="P108" s="7" t="s">
        <v>1068</v>
      </c>
      <c r="Q108" s="7" t="s">
        <v>1069</v>
      </c>
      <c r="R108" s="4" t="s">
        <v>1914</v>
      </c>
      <c r="S108" s="4" t="s">
        <v>270</v>
      </c>
      <c r="T108" s="4" t="s">
        <v>1915</v>
      </c>
      <c r="U108" s="4" t="s">
        <v>1916</v>
      </c>
      <c r="V108" s="4" t="s">
        <v>1070</v>
      </c>
      <c r="W108" s="4" t="s">
        <v>1071</v>
      </c>
      <c r="X108" s="4" t="s">
        <v>1072</v>
      </c>
      <c r="Y108" s="4" t="s">
        <v>1073</v>
      </c>
    </row>
    <row r="109" spans="1:25">
      <c r="A109" s="9">
        <v>15</v>
      </c>
      <c r="B109" s="9" t="s">
        <v>1045</v>
      </c>
      <c r="C109" s="9">
        <v>71129</v>
      </c>
      <c r="D109" s="9" t="s">
        <v>261</v>
      </c>
      <c r="E109" s="9" t="s">
        <v>1074</v>
      </c>
      <c r="F109" s="4" t="s">
        <v>1075</v>
      </c>
      <c r="G109" s="39">
        <v>13199</v>
      </c>
      <c r="H109" s="4" t="s">
        <v>277</v>
      </c>
      <c r="I109" s="4" t="s">
        <v>134</v>
      </c>
      <c r="K109" s="39">
        <f>_xlfn.XLOOKUP(IF(INT(G109/10000)+1&gt;10, 11, INT(G109/10000)+1), PARAM!$B$2:$B$12,PARAM!$D$2:$D$12,0)</f>
        <v>2500000</v>
      </c>
      <c r="L109" s="6">
        <v>0.5</v>
      </c>
      <c r="M109" s="34" t="s">
        <v>1076</v>
      </c>
      <c r="N109" s="34" t="s">
        <v>1077</v>
      </c>
      <c r="O109" s="7" t="s">
        <v>1078</v>
      </c>
      <c r="P109" s="7" t="s">
        <v>1079</v>
      </c>
      <c r="Q109" s="7" t="s">
        <v>1080</v>
      </c>
      <c r="R109" s="4" t="s">
        <v>1917</v>
      </c>
      <c r="S109" s="4" t="s">
        <v>270</v>
      </c>
      <c r="T109" s="4" t="s">
        <v>1918</v>
      </c>
      <c r="U109" s="4" t="s">
        <v>1919</v>
      </c>
      <c r="V109" s="4" t="s">
        <v>1081</v>
      </c>
      <c r="W109" s="4" t="s">
        <v>1082</v>
      </c>
      <c r="X109" s="4" t="s">
        <v>1083</v>
      </c>
      <c r="Y109" s="4" t="s">
        <v>1084</v>
      </c>
    </row>
    <row r="110" spans="1:25">
      <c r="A110" s="9">
        <v>16</v>
      </c>
      <c r="B110" s="9" t="s">
        <v>1085</v>
      </c>
      <c r="C110" s="9">
        <v>70041</v>
      </c>
      <c r="D110" s="9" t="s">
        <v>261</v>
      </c>
      <c r="E110" s="9" t="s">
        <v>1086</v>
      </c>
      <c r="F110" s="4" t="s">
        <v>1087</v>
      </c>
      <c r="G110" s="39">
        <v>17063</v>
      </c>
      <c r="H110" s="4" t="s">
        <v>264</v>
      </c>
      <c r="I110" s="4" t="s">
        <v>134</v>
      </c>
      <c r="K110" s="39">
        <f>_xlfn.XLOOKUP(IF(INT(G110/10000)+1&gt;10, 11, INT(G110/10000)+1), PARAM!$B$2:$B$12,PARAM!$D$2:$D$12,0)</f>
        <v>2500000</v>
      </c>
      <c r="L110" s="6">
        <v>0.5</v>
      </c>
      <c r="M110" s="34" t="s">
        <v>1088</v>
      </c>
      <c r="N110" s="34" t="s">
        <v>1089</v>
      </c>
      <c r="O110" s="7">
        <v>31320</v>
      </c>
      <c r="P110" s="7" t="s">
        <v>1090</v>
      </c>
      <c r="Q110" s="7" t="s">
        <v>1091</v>
      </c>
      <c r="R110" s="4" t="s">
        <v>1920</v>
      </c>
      <c r="S110" s="4" t="s">
        <v>270</v>
      </c>
      <c r="T110" s="4" t="s">
        <v>1921</v>
      </c>
      <c r="U110" s="4" t="s">
        <v>1922</v>
      </c>
      <c r="V110" s="4" t="s">
        <v>1092</v>
      </c>
      <c r="W110" s="4" t="s">
        <v>1093</v>
      </c>
      <c r="X110" s="4" t="s">
        <v>1094</v>
      </c>
      <c r="Y110" s="4" t="s">
        <v>1095</v>
      </c>
    </row>
    <row r="111" spans="1:25">
      <c r="A111" s="9">
        <v>16</v>
      </c>
      <c r="B111" s="9" t="s">
        <v>1085</v>
      </c>
      <c r="C111" s="9">
        <v>70068</v>
      </c>
      <c r="D111" s="9" t="s">
        <v>261</v>
      </c>
      <c r="E111" s="9" t="s">
        <v>1096</v>
      </c>
      <c r="F111" s="4" t="s">
        <v>1097</v>
      </c>
      <c r="G111" s="39">
        <v>23533</v>
      </c>
      <c r="H111" s="4" t="s">
        <v>277</v>
      </c>
      <c r="I111" s="4" t="s">
        <v>134</v>
      </c>
      <c r="K111" s="39">
        <f>_xlfn.XLOOKUP(IF(INT(G111/10000)+1&gt;10, 11, INT(G111/10000)+1), PARAM!$B$2:$B$12,PARAM!$D$2:$D$12,0)</f>
        <v>3200000</v>
      </c>
      <c r="L111" s="6">
        <v>0.5</v>
      </c>
      <c r="M111" s="34" t="s">
        <v>1098</v>
      </c>
      <c r="N111" s="34" t="s">
        <v>1099</v>
      </c>
      <c r="O111" s="7">
        <v>31250</v>
      </c>
      <c r="P111" s="7" t="s">
        <v>1100</v>
      </c>
      <c r="Q111" s="7" t="s">
        <v>1101</v>
      </c>
      <c r="R111" s="4" t="s">
        <v>1923</v>
      </c>
      <c r="S111" s="4" t="s">
        <v>270</v>
      </c>
      <c r="T111" s="4" t="s">
        <v>1924</v>
      </c>
      <c r="U111" s="4" t="s">
        <v>1925</v>
      </c>
      <c r="V111" s="4" t="s">
        <v>1102</v>
      </c>
      <c r="W111" s="4" t="s">
        <v>295</v>
      </c>
      <c r="X111" s="4" t="s">
        <v>1103</v>
      </c>
      <c r="Y111" s="4" t="s">
        <v>1104</v>
      </c>
    </row>
    <row r="112" spans="1:25">
      <c r="A112" s="9">
        <v>16</v>
      </c>
      <c r="B112" s="9" t="s">
        <v>1085</v>
      </c>
      <c r="C112" s="9">
        <v>70629</v>
      </c>
      <c r="D112" s="9" t="s">
        <v>261</v>
      </c>
      <c r="E112" s="9" t="s">
        <v>1105</v>
      </c>
      <c r="F112" s="4" t="s">
        <v>1106</v>
      </c>
      <c r="G112" s="39">
        <v>10175</v>
      </c>
      <c r="H112" s="4" t="s">
        <v>264</v>
      </c>
      <c r="I112" s="4">
        <v>1</v>
      </c>
      <c r="K112" s="39">
        <f>_xlfn.XLOOKUP(IF(INT(G112/10000)+1&gt;10, 11, INT(G112/10000)+1), PARAM!$B$2:$B$12,PARAM!$D$2:$D$12,0)</f>
        <v>2500000</v>
      </c>
      <c r="L112" s="6">
        <v>0.4</v>
      </c>
      <c r="M112" s="34" t="s">
        <v>1107</v>
      </c>
      <c r="N112" s="34" t="s">
        <v>1108</v>
      </c>
      <c r="O112" s="7">
        <v>31260</v>
      </c>
      <c r="P112" s="7" t="s">
        <v>1109</v>
      </c>
      <c r="Q112" s="7" t="s">
        <v>1110</v>
      </c>
      <c r="R112" s="4" t="s">
        <v>1926</v>
      </c>
      <c r="S112" s="4" t="s">
        <v>270</v>
      </c>
      <c r="T112" s="4" t="s">
        <v>1927</v>
      </c>
      <c r="U112" s="4" t="s">
        <v>1928</v>
      </c>
      <c r="V112" s="4" t="s">
        <v>1111</v>
      </c>
      <c r="W112" s="4" t="s">
        <v>1112</v>
      </c>
      <c r="X112" s="4" t="s">
        <v>1113</v>
      </c>
      <c r="Y112" s="4" t="s">
        <v>1114</v>
      </c>
    </row>
    <row r="113" spans="1:25">
      <c r="A113" s="9">
        <v>16</v>
      </c>
      <c r="B113" s="9" t="s">
        <v>1085</v>
      </c>
      <c r="C113" s="9">
        <v>70866</v>
      </c>
      <c r="D113" s="9" t="s">
        <v>261</v>
      </c>
      <c r="E113" s="9" t="s">
        <v>1115</v>
      </c>
      <c r="F113" s="4" t="s">
        <v>1116</v>
      </c>
      <c r="G113" s="39">
        <v>13507</v>
      </c>
      <c r="H113" s="4" t="s">
        <v>454</v>
      </c>
      <c r="I113" s="4" t="s">
        <v>134</v>
      </c>
      <c r="K113" s="39">
        <f>_xlfn.XLOOKUP(IF(INT(G113/10000)+1&gt;10, 11, INT(G113/10000)+1), PARAM!$B$2:$B$12,PARAM!$D$2:$D$12,0)</f>
        <v>2500000</v>
      </c>
      <c r="L113" s="6">
        <v>0.5</v>
      </c>
      <c r="M113" s="34" t="s">
        <v>1117</v>
      </c>
      <c r="N113" s="34" t="s">
        <v>1118</v>
      </c>
      <c r="O113" s="7" t="s">
        <v>1119</v>
      </c>
      <c r="P113" s="7" t="s">
        <v>1120</v>
      </c>
      <c r="Q113" s="7" t="s">
        <v>1121</v>
      </c>
      <c r="R113" s="4" t="s">
        <v>1929</v>
      </c>
      <c r="S113" s="4" t="s">
        <v>270</v>
      </c>
      <c r="T113" s="4" t="s">
        <v>1930</v>
      </c>
      <c r="U113" s="4" t="s">
        <v>1931</v>
      </c>
      <c r="V113" s="4" t="s">
        <v>1122</v>
      </c>
      <c r="W113" s="4" t="s">
        <v>720</v>
      </c>
      <c r="X113" s="4" t="s">
        <v>1123</v>
      </c>
      <c r="Y113" s="4" t="s">
        <v>1124</v>
      </c>
    </row>
    <row r="114" spans="1:25">
      <c r="A114" s="9">
        <v>16</v>
      </c>
      <c r="B114" s="9" t="s">
        <v>1085</v>
      </c>
      <c r="C114" s="9">
        <v>70955</v>
      </c>
      <c r="D114" s="9" t="s">
        <v>261</v>
      </c>
      <c r="E114" s="9" t="s">
        <v>1125</v>
      </c>
      <c r="F114" s="4" t="s">
        <v>1126</v>
      </c>
      <c r="G114" s="39">
        <v>25988</v>
      </c>
      <c r="H114" s="4" t="s">
        <v>264</v>
      </c>
      <c r="I114" s="4" t="s">
        <v>134</v>
      </c>
      <c r="K114" s="39">
        <f>_xlfn.XLOOKUP(IF(INT(G114/10000)+1&gt;10, 11, INT(G114/10000)+1), PARAM!$B$2:$B$12,PARAM!$D$2:$D$12,0)</f>
        <v>3200000</v>
      </c>
      <c r="L114" s="6">
        <v>0.5</v>
      </c>
      <c r="M114" s="34" t="s">
        <v>1127</v>
      </c>
      <c r="N114" s="34" t="s">
        <v>1128</v>
      </c>
      <c r="O114" s="7">
        <v>31210</v>
      </c>
      <c r="P114" s="7" t="s">
        <v>1129</v>
      </c>
      <c r="Q114" s="7" t="s">
        <v>1130</v>
      </c>
      <c r="R114" s="4" t="s">
        <v>1932</v>
      </c>
      <c r="S114" s="4" t="s">
        <v>270</v>
      </c>
      <c r="T114" s="4" t="s">
        <v>1933</v>
      </c>
      <c r="U114" s="4" t="s">
        <v>1934</v>
      </c>
      <c r="V114" s="4" t="s">
        <v>1131</v>
      </c>
      <c r="W114" s="4" t="s">
        <v>1132</v>
      </c>
      <c r="X114" s="4" t="s">
        <v>1133</v>
      </c>
      <c r="Y114" s="4" t="s">
        <v>1134</v>
      </c>
    </row>
    <row r="115" spans="1:25">
      <c r="A115" s="9">
        <v>16</v>
      </c>
      <c r="B115" s="9" t="s">
        <v>1085</v>
      </c>
      <c r="C115" s="9">
        <v>70971</v>
      </c>
      <c r="D115" s="9" t="s">
        <v>261</v>
      </c>
      <c r="E115" s="9" t="s">
        <v>1135</v>
      </c>
      <c r="F115" s="4" t="s">
        <v>1136</v>
      </c>
      <c r="G115" s="39">
        <v>23514</v>
      </c>
      <c r="H115" s="4" t="s">
        <v>454</v>
      </c>
      <c r="I115" s="4" t="s">
        <v>134</v>
      </c>
      <c r="K115" s="39">
        <f>_xlfn.XLOOKUP(IF(INT(G115/10000)+1&gt;10, 11, INT(G115/10000)+1), PARAM!$B$2:$B$12,PARAM!$D$2:$D$12,0)</f>
        <v>3200000</v>
      </c>
      <c r="L115" s="6">
        <v>0.5</v>
      </c>
      <c r="M115" s="34" t="s">
        <v>1137</v>
      </c>
      <c r="N115" s="34" t="s">
        <v>1138</v>
      </c>
      <c r="O115" s="7">
        <v>31330</v>
      </c>
      <c r="P115" s="7" t="s">
        <v>1139</v>
      </c>
      <c r="Q115" s="7" t="s">
        <v>1140</v>
      </c>
      <c r="R115" s="4" t="s">
        <v>1935</v>
      </c>
      <c r="S115" s="4" t="s">
        <v>270</v>
      </c>
      <c r="T115" s="4" t="s">
        <v>1936</v>
      </c>
      <c r="U115" s="4" t="s">
        <v>1937</v>
      </c>
      <c r="V115" s="4" t="s">
        <v>1141</v>
      </c>
      <c r="W115" s="4" t="s">
        <v>295</v>
      </c>
      <c r="X115" s="4" t="s">
        <v>1142</v>
      </c>
      <c r="Y115" s="4" t="s">
        <v>1143</v>
      </c>
    </row>
    <row r="116" spans="1:25">
      <c r="A116" s="9">
        <v>16</v>
      </c>
      <c r="B116" s="9" t="s">
        <v>1085</v>
      </c>
      <c r="C116" s="9">
        <v>70980</v>
      </c>
      <c r="D116" s="9" t="s">
        <v>261</v>
      </c>
      <c r="E116" s="9" t="s">
        <v>1144</v>
      </c>
      <c r="F116" s="4" t="s">
        <v>1145</v>
      </c>
      <c r="G116" s="39">
        <v>32214</v>
      </c>
      <c r="H116" s="4" t="s">
        <v>454</v>
      </c>
      <c r="I116" s="4" t="s">
        <v>134</v>
      </c>
      <c r="J116" s="4">
        <v>1</v>
      </c>
      <c r="K116" s="39">
        <f>_xlfn.XLOOKUP(IF(INT(G116/10000)+1&gt;10, 11, INT(G116/10000)+1), PARAM!$B$2:$B$12,PARAM!$D$2:$D$12,0)</f>
        <v>4400000</v>
      </c>
      <c r="L116" s="6">
        <v>0.3</v>
      </c>
      <c r="M116" s="34" t="s">
        <v>1146</v>
      </c>
      <c r="N116" s="34" t="s">
        <v>1147</v>
      </c>
      <c r="O116" s="7">
        <v>31300</v>
      </c>
      <c r="P116" s="7" t="s">
        <v>1148</v>
      </c>
      <c r="Q116" s="7" t="s">
        <v>1149</v>
      </c>
      <c r="R116" s="4" t="s">
        <v>1938</v>
      </c>
      <c r="S116" s="4" t="s">
        <v>270</v>
      </c>
      <c r="T116" s="4" t="s">
        <v>1939</v>
      </c>
      <c r="U116" s="4" t="s">
        <v>1940</v>
      </c>
      <c r="V116" s="4" t="s">
        <v>1150</v>
      </c>
      <c r="W116" s="4" t="s">
        <v>295</v>
      </c>
      <c r="X116" s="4" t="s">
        <v>1151</v>
      </c>
      <c r="Y116" s="4" t="s">
        <v>1152</v>
      </c>
    </row>
    <row r="117" spans="1:25">
      <c r="A117" s="9">
        <v>16</v>
      </c>
      <c r="B117" s="9" t="s">
        <v>1085</v>
      </c>
      <c r="C117" s="9">
        <v>71072</v>
      </c>
      <c r="D117" s="9" t="s">
        <v>261</v>
      </c>
      <c r="E117" s="9" t="s">
        <v>1153</v>
      </c>
      <c r="F117" s="4" t="s">
        <v>1154</v>
      </c>
      <c r="G117" s="39">
        <v>24083</v>
      </c>
      <c r="H117" s="4" t="s">
        <v>454</v>
      </c>
      <c r="I117" s="4" t="s">
        <v>134</v>
      </c>
      <c r="K117" s="39">
        <f>_xlfn.XLOOKUP(IF(INT(G117/10000)+1&gt;10, 11, INT(G117/10000)+1), PARAM!$B$2:$B$12,PARAM!$D$2:$D$12,0)</f>
        <v>3200000</v>
      </c>
      <c r="L117" s="6">
        <v>0.5</v>
      </c>
      <c r="M117" s="34" t="s">
        <v>134</v>
      </c>
      <c r="N117" s="34" t="s">
        <v>134</v>
      </c>
      <c r="O117" s="7" t="s">
        <v>134</v>
      </c>
      <c r="P117" s="7" t="s">
        <v>134</v>
      </c>
      <c r="Q117" s="7" t="s">
        <v>134</v>
      </c>
      <c r="R117" s="4" t="s">
        <v>1941</v>
      </c>
      <c r="S117" s="4" t="s">
        <v>270</v>
      </c>
      <c r="T117" s="4" t="s">
        <v>1942</v>
      </c>
      <c r="U117" s="4" t="s">
        <v>1943</v>
      </c>
      <c r="V117" s="4" t="s">
        <v>134</v>
      </c>
      <c r="W117" s="4" t="s">
        <v>134</v>
      </c>
      <c r="X117" s="4" t="s">
        <v>134</v>
      </c>
      <c r="Y117" s="4" t="s">
        <v>134</v>
      </c>
    </row>
    <row r="118" spans="1:25">
      <c r="A118" s="9">
        <v>16</v>
      </c>
      <c r="B118" s="9" t="s">
        <v>1085</v>
      </c>
      <c r="C118" s="9">
        <v>71234</v>
      </c>
      <c r="D118" s="9" t="s">
        <v>261</v>
      </c>
      <c r="E118" s="9" t="s">
        <v>1155</v>
      </c>
      <c r="F118" s="4" t="s">
        <v>1156</v>
      </c>
      <c r="G118" s="39">
        <v>14585</v>
      </c>
      <c r="H118" s="4" t="s">
        <v>264</v>
      </c>
      <c r="I118" s="4" t="s">
        <v>134</v>
      </c>
      <c r="K118" s="39">
        <f>_xlfn.XLOOKUP(IF(INT(G118/10000)+1&gt;10, 11, INT(G118/10000)+1), PARAM!$B$2:$B$12,PARAM!$D$2:$D$12,0)</f>
        <v>2500000</v>
      </c>
      <c r="L118" s="6">
        <v>0.5</v>
      </c>
      <c r="M118" s="34" t="s">
        <v>1157</v>
      </c>
      <c r="N118" s="34" t="s">
        <v>1158</v>
      </c>
      <c r="O118" s="7">
        <v>31310</v>
      </c>
      <c r="P118" s="7" t="s">
        <v>1159</v>
      </c>
      <c r="Q118" s="7" t="s">
        <v>1160</v>
      </c>
      <c r="R118" s="4" t="s">
        <v>1944</v>
      </c>
      <c r="S118" s="4" t="s">
        <v>270</v>
      </c>
      <c r="T118" s="4" t="s">
        <v>1945</v>
      </c>
      <c r="U118" s="4" t="s">
        <v>1946</v>
      </c>
      <c r="V118" s="4" t="s">
        <v>1161</v>
      </c>
      <c r="W118" s="4" t="s">
        <v>1162</v>
      </c>
      <c r="X118" s="4" t="s">
        <v>1163</v>
      </c>
      <c r="Y118" s="4" t="s">
        <v>1164</v>
      </c>
    </row>
    <row r="119" spans="1:25">
      <c r="A119" s="9">
        <v>16</v>
      </c>
      <c r="B119" s="9" t="s">
        <v>1085</v>
      </c>
      <c r="C119" s="9">
        <v>79065</v>
      </c>
      <c r="D119" s="9" t="s">
        <v>286</v>
      </c>
      <c r="E119" s="9" t="s">
        <v>1165</v>
      </c>
      <c r="F119" s="4" t="s">
        <v>1166</v>
      </c>
      <c r="G119" s="39">
        <v>69997</v>
      </c>
      <c r="H119" s="4" t="s">
        <v>121</v>
      </c>
      <c r="I119" s="4">
        <v>1</v>
      </c>
      <c r="K119" s="39">
        <f>_xlfn.XLOOKUP(IF(INT(G119/10000)+1&gt;10, 11, INT(G119/10000)+1), PARAM!$B$2:$B$12,PARAM!$D$2:$D$12,0)</f>
        <v>8200000</v>
      </c>
      <c r="L119" s="6">
        <v>0.4</v>
      </c>
      <c r="M119" s="34" t="s">
        <v>1167</v>
      </c>
      <c r="N119" s="34" t="s">
        <v>1168</v>
      </c>
      <c r="O119" s="7">
        <v>31000</v>
      </c>
      <c r="P119" s="7" t="s">
        <v>1169</v>
      </c>
      <c r="Q119" s="7" t="s">
        <v>1170</v>
      </c>
      <c r="R119" s="4" t="s">
        <v>1947</v>
      </c>
      <c r="S119" s="4" t="s">
        <v>428</v>
      </c>
      <c r="T119" s="4" t="s">
        <v>1948</v>
      </c>
      <c r="U119" s="4" t="s">
        <v>1949</v>
      </c>
      <c r="V119" s="4" t="s">
        <v>1171</v>
      </c>
      <c r="W119" s="4" t="s">
        <v>295</v>
      </c>
      <c r="X119" s="4" t="s">
        <v>1172</v>
      </c>
      <c r="Y119" s="4" t="s">
        <v>1173</v>
      </c>
    </row>
    <row r="120" spans="1:25">
      <c r="A120" s="9">
        <v>17</v>
      </c>
      <c r="B120" s="9" t="s">
        <v>1174</v>
      </c>
      <c r="C120" s="9">
        <v>70483</v>
      </c>
      <c r="D120" s="9" t="s">
        <v>261</v>
      </c>
      <c r="E120" s="9" t="s">
        <v>1175</v>
      </c>
      <c r="F120" s="4" t="s">
        <v>1176</v>
      </c>
      <c r="G120" s="39">
        <v>38985</v>
      </c>
      <c r="H120" s="4" t="s">
        <v>264</v>
      </c>
      <c r="I120" s="4" t="s">
        <v>134</v>
      </c>
      <c r="K120" s="39">
        <f>_xlfn.XLOOKUP(IF(INT(G120/10000)+1&gt;10, 11, INT(G120/10000)+1), PARAM!$B$2:$B$12,PARAM!$D$2:$D$12,0)</f>
        <v>4400000</v>
      </c>
      <c r="L120" s="6">
        <v>0.5</v>
      </c>
      <c r="M120" s="34" t="s">
        <v>1177</v>
      </c>
      <c r="N120" s="34" t="s">
        <v>1178</v>
      </c>
      <c r="O120" s="7">
        <v>32300</v>
      </c>
      <c r="P120" s="7" t="s">
        <v>1179</v>
      </c>
      <c r="Q120" s="7" t="s">
        <v>1180</v>
      </c>
      <c r="R120" s="4" t="s">
        <v>1950</v>
      </c>
      <c r="S120" s="4" t="s">
        <v>270</v>
      </c>
      <c r="T120" s="4" t="s">
        <v>1951</v>
      </c>
      <c r="U120" s="4" t="s">
        <v>1952</v>
      </c>
      <c r="V120" s="4" t="s">
        <v>1181</v>
      </c>
      <c r="W120" s="4" t="s">
        <v>295</v>
      </c>
      <c r="X120" s="4" t="s">
        <v>1182</v>
      </c>
      <c r="Y120" s="4" t="s">
        <v>1183</v>
      </c>
    </row>
    <row r="121" spans="1:25">
      <c r="A121" s="9">
        <v>17</v>
      </c>
      <c r="B121" s="9" t="s">
        <v>1174</v>
      </c>
      <c r="C121" s="9">
        <v>70564</v>
      </c>
      <c r="D121" s="9" t="s">
        <v>261</v>
      </c>
      <c r="E121" s="9" t="s">
        <v>1184</v>
      </c>
      <c r="F121" s="4" t="s">
        <v>1185</v>
      </c>
      <c r="G121" s="39">
        <v>27751</v>
      </c>
      <c r="H121" s="4" t="s">
        <v>277</v>
      </c>
      <c r="I121" s="4" t="s">
        <v>134</v>
      </c>
      <c r="K121" s="39">
        <f>_xlfn.XLOOKUP(IF(INT(G121/10000)+1&gt;10, 11, INT(G121/10000)+1), PARAM!$B$2:$B$12,PARAM!$D$2:$D$12,0)</f>
        <v>3200000</v>
      </c>
      <c r="L121" s="6">
        <v>0.5</v>
      </c>
      <c r="M121" s="34" t="s">
        <v>1186</v>
      </c>
      <c r="N121" s="34" t="s">
        <v>1187</v>
      </c>
      <c r="O121" s="7">
        <v>32250</v>
      </c>
      <c r="P121" s="7" t="s">
        <v>1188</v>
      </c>
      <c r="Q121" s="7" t="s">
        <v>1189</v>
      </c>
      <c r="R121" s="4" t="s">
        <v>1953</v>
      </c>
      <c r="S121" s="4" t="s">
        <v>270</v>
      </c>
      <c r="T121" s="4" t="s">
        <v>1954</v>
      </c>
      <c r="U121" s="4" t="s">
        <v>1955</v>
      </c>
      <c r="V121" s="4" t="s">
        <v>1190</v>
      </c>
      <c r="W121" s="4" t="s">
        <v>1191</v>
      </c>
      <c r="X121" s="4" t="s">
        <v>1192</v>
      </c>
      <c r="Y121" s="4" t="s">
        <v>1193</v>
      </c>
    </row>
    <row r="122" spans="1:25">
      <c r="A122" s="9">
        <v>17</v>
      </c>
      <c r="B122" s="9" t="s">
        <v>1174</v>
      </c>
      <c r="C122" s="9">
        <v>70742</v>
      </c>
      <c r="D122" s="9" t="s">
        <v>261</v>
      </c>
      <c r="E122" s="9" t="s">
        <v>1194</v>
      </c>
      <c r="F122" s="4" t="s">
        <v>1195</v>
      </c>
      <c r="G122" s="39">
        <v>16933</v>
      </c>
      <c r="H122" s="4" t="s">
        <v>277</v>
      </c>
      <c r="I122" s="4" t="s">
        <v>134</v>
      </c>
      <c r="K122" s="39">
        <f>_xlfn.XLOOKUP(IF(INT(G122/10000)+1&gt;10, 11, INT(G122/10000)+1), PARAM!$B$2:$B$12,PARAM!$D$2:$D$12,0)</f>
        <v>2500000</v>
      </c>
      <c r="L122" s="6">
        <v>0.5</v>
      </c>
      <c r="M122" s="34" t="s">
        <v>1196</v>
      </c>
      <c r="N122" s="34" t="s">
        <v>1197</v>
      </c>
      <c r="O122" s="7">
        <v>32240</v>
      </c>
      <c r="P122" s="7" t="s">
        <v>1198</v>
      </c>
      <c r="Q122" s="7" t="s">
        <v>1199</v>
      </c>
      <c r="R122" s="4" t="s">
        <v>1956</v>
      </c>
      <c r="S122" s="4" t="s">
        <v>270</v>
      </c>
      <c r="T122" s="4" t="s">
        <v>1957</v>
      </c>
      <c r="U122" s="4" t="s">
        <v>1958</v>
      </c>
      <c r="V122" s="4" t="s">
        <v>1200</v>
      </c>
      <c r="W122" s="4" t="s">
        <v>1201</v>
      </c>
      <c r="X122" s="4" t="s">
        <v>1202</v>
      </c>
      <c r="Y122" s="4" t="s">
        <v>1203</v>
      </c>
    </row>
    <row r="123" spans="1:25">
      <c r="A123" s="9">
        <v>17</v>
      </c>
      <c r="B123" s="9" t="s">
        <v>1174</v>
      </c>
      <c r="C123" s="9">
        <v>71242</v>
      </c>
      <c r="D123" s="9" t="s">
        <v>286</v>
      </c>
      <c r="E123" s="9" t="s">
        <v>1204</v>
      </c>
      <c r="F123" s="4" t="s">
        <v>1205</v>
      </c>
      <c r="G123" s="39">
        <v>105612</v>
      </c>
      <c r="H123" s="4" t="s">
        <v>121</v>
      </c>
      <c r="I123" s="4">
        <v>1</v>
      </c>
      <c r="K123" s="39">
        <f>_xlfn.XLOOKUP(IF(INT(G123/10000)+1&gt;10, 11, INT(G123/10000)+1), PARAM!$B$2:$B$12,PARAM!$D$2:$D$12,0)</f>
        <v>12500000</v>
      </c>
      <c r="L123" s="6">
        <v>0.4</v>
      </c>
      <c r="M123" s="34" t="s">
        <v>1206</v>
      </c>
      <c r="N123" s="34" t="s">
        <v>1207</v>
      </c>
      <c r="O123" s="7">
        <v>32000</v>
      </c>
      <c r="P123" s="7" t="s">
        <v>1208</v>
      </c>
      <c r="Q123" s="7" t="s">
        <v>1209</v>
      </c>
      <c r="R123" s="4" t="s">
        <v>1959</v>
      </c>
      <c r="S123" s="4" t="s">
        <v>315</v>
      </c>
      <c r="T123" s="4" t="s">
        <v>1960</v>
      </c>
      <c r="U123" s="4" t="s">
        <v>1961</v>
      </c>
      <c r="V123" s="4" t="s">
        <v>1210</v>
      </c>
      <c r="W123" s="4" t="s">
        <v>1211</v>
      </c>
      <c r="X123" s="4" t="s">
        <v>1212</v>
      </c>
      <c r="Y123" s="4" t="s">
        <v>1213</v>
      </c>
    </row>
    <row r="124" spans="1:25">
      <c r="A124" s="9">
        <v>18</v>
      </c>
      <c r="B124" s="9" t="s">
        <v>1214</v>
      </c>
      <c r="C124" s="9">
        <v>70459</v>
      </c>
      <c r="D124" s="9" t="s">
        <v>261</v>
      </c>
      <c r="E124" s="9" t="s">
        <v>1215</v>
      </c>
      <c r="F124" s="4" t="s">
        <v>1216</v>
      </c>
      <c r="G124" s="39">
        <v>25065</v>
      </c>
      <c r="H124" s="4" t="s">
        <v>264</v>
      </c>
      <c r="I124" s="4" t="s">
        <v>134</v>
      </c>
      <c r="K124" s="39">
        <f>_xlfn.XLOOKUP(IF(INT(G124/10000)+1&gt;10, 11, INT(G124/10000)+1), PARAM!$B$2:$B$12,PARAM!$D$2:$D$12,0)</f>
        <v>3200000</v>
      </c>
      <c r="L124" s="6">
        <v>0.5</v>
      </c>
      <c r="M124" s="34" t="s">
        <v>1217</v>
      </c>
      <c r="N124" s="34" t="s">
        <v>1218</v>
      </c>
      <c r="O124" s="7">
        <v>36210</v>
      </c>
      <c r="P124" s="7" t="s">
        <v>1219</v>
      </c>
      <c r="Q124" s="7" t="s">
        <v>1220</v>
      </c>
      <c r="R124" s="4" t="s">
        <v>1962</v>
      </c>
      <c r="S124" s="4" t="s">
        <v>270</v>
      </c>
      <c r="T124" s="4" t="s">
        <v>1963</v>
      </c>
      <c r="U124" s="4" t="s">
        <v>1964</v>
      </c>
      <c r="V124" s="4" t="s">
        <v>1221</v>
      </c>
      <c r="W124" s="4" t="s">
        <v>295</v>
      </c>
      <c r="X124" s="4" t="s">
        <v>1222</v>
      </c>
      <c r="Y124" s="4" t="s">
        <v>1223</v>
      </c>
    </row>
    <row r="125" spans="1:25">
      <c r="A125" s="9">
        <v>18</v>
      </c>
      <c r="B125" s="9" t="s">
        <v>1214</v>
      </c>
      <c r="C125" s="9">
        <v>70653</v>
      </c>
      <c r="D125" s="9" t="s">
        <v>286</v>
      </c>
      <c r="E125" s="9" t="s">
        <v>1224</v>
      </c>
      <c r="F125" s="4" t="s">
        <v>1225</v>
      </c>
      <c r="G125" s="39">
        <v>110196</v>
      </c>
      <c r="H125" s="4" t="s">
        <v>277</v>
      </c>
      <c r="I125" s="4">
        <v>1</v>
      </c>
      <c r="K125" s="39">
        <f>_xlfn.XLOOKUP(IF(INT(G125/10000)+1&gt;10, 11, INT(G125/10000)+1), PARAM!$B$2:$B$12,PARAM!$D$2:$D$12,0)</f>
        <v>12500000</v>
      </c>
      <c r="L125" s="6">
        <v>0.4</v>
      </c>
      <c r="M125" s="34" t="s">
        <v>1226</v>
      </c>
      <c r="N125" s="34" t="s">
        <v>1227</v>
      </c>
      <c r="O125" s="7">
        <v>36000</v>
      </c>
      <c r="P125" s="7" t="s">
        <v>1228</v>
      </c>
      <c r="Q125" s="7" t="s">
        <v>1229</v>
      </c>
      <c r="R125" s="4" t="s">
        <v>1965</v>
      </c>
      <c r="S125" s="4" t="s">
        <v>315</v>
      </c>
      <c r="T125" s="4" t="s">
        <v>1966</v>
      </c>
      <c r="U125" s="4" t="s">
        <v>1967</v>
      </c>
      <c r="V125" s="4" t="s">
        <v>1230</v>
      </c>
      <c r="W125" s="4" t="s">
        <v>1231</v>
      </c>
      <c r="X125" s="4" t="s">
        <v>1232</v>
      </c>
      <c r="Y125" s="4" t="s">
        <v>1233</v>
      </c>
    </row>
    <row r="126" spans="1:25">
      <c r="A126" s="9">
        <v>18</v>
      </c>
      <c r="B126" s="9" t="s">
        <v>1214</v>
      </c>
      <c r="C126" s="9">
        <v>70874</v>
      </c>
      <c r="D126" s="9" t="s">
        <v>286</v>
      </c>
      <c r="E126" s="9" t="s">
        <v>1234</v>
      </c>
      <c r="F126" s="4" t="s">
        <v>1235</v>
      </c>
      <c r="G126" s="39">
        <v>106720</v>
      </c>
      <c r="H126" s="4" t="s">
        <v>277</v>
      </c>
      <c r="I126" s="4">
        <v>1</v>
      </c>
      <c r="K126" s="39">
        <f>_xlfn.XLOOKUP(IF(INT(G126/10000)+1&gt;10, 11, INT(G126/10000)+1), PARAM!$B$2:$B$12,PARAM!$D$2:$D$12,0)</f>
        <v>12500000</v>
      </c>
      <c r="L126" s="6">
        <v>0.4</v>
      </c>
      <c r="M126" s="34" t="s">
        <v>1236</v>
      </c>
      <c r="N126" s="34" t="s">
        <v>1237</v>
      </c>
      <c r="O126" s="7" t="s">
        <v>134</v>
      </c>
      <c r="P126" s="7" t="s">
        <v>134</v>
      </c>
      <c r="Q126" s="7" t="s">
        <v>134</v>
      </c>
      <c r="R126" s="4" t="s">
        <v>1968</v>
      </c>
      <c r="S126" s="4" t="s">
        <v>315</v>
      </c>
      <c r="T126" s="4" t="s">
        <v>1969</v>
      </c>
      <c r="U126" s="4" t="s">
        <v>1970</v>
      </c>
      <c r="V126" s="4" t="s">
        <v>1238</v>
      </c>
      <c r="W126" s="4" t="s">
        <v>295</v>
      </c>
      <c r="X126" s="4" t="s">
        <v>1239</v>
      </c>
      <c r="Y126" s="4" t="s">
        <v>1240</v>
      </c>
    </row>
    <row r="127" spans="1:25">
      <c r="A127" s="9">
        <v>18</v>
      </c>
      <c r="B127" s="9" t="s">
        <v>1214</v>
      </c>
      <c r="C127" s="9">
        <v>71021</v>
      </c>
      <c r="D127" s="9" t="s">
        <v>261</v>
      </c>
      <c r="E127" s="9" t="s">
        <v>1241</v>
      </c>
      <c r="F127" s="4" t="s">
        <v>1242</v>
      </c>
      <c r="G127" s="39">
        <v>21498</v>
      </c>
      <c r="H127" s="4" t="s">
        <v>454</v>
      </c>
      <c r="I127" s="4" t="s">
        <v>134</v>
      </c>
      <c r="K127" s="39">
        <f>_xlfn.XLOOKUP(IF(INT(G127/10000)+1&gt;10, 11, INT(G127/10000)+1), PARAM!$B$2:$B$12,PARAM!$D$2:$D$12,0)</f>
        <v>3200000</v>
      </c>
      <c r="L127" s="6">
        <v>0.5</v>
      </c>
      <c r="M127" s="34" t="s">
        <v>1243</v>
      </c>
      <c r="N127" s="34" t="s">
        <v>1244</v>
      </c>
      <c r="O127" s="7">
        <v>36350</v>
      </c>
      <c r="P127" s="7" t="s">
        <v>1245</v>
      </c>
      <c r="Q127" s="7" t="s">
        <v>1246</v>
      </c>
      <c r="R127" s="4" t="s">
        <v>1971</v>
      </c>
      <c r="S127" s="4" t="s">
        <v>270</v>
      </c>
      <c r="T127" s="4" t="s">
        <v>1972</v>
      </c>
      <c r="U127" s="4" t="s">
        <v>1973</v>
      </c>
      <c r="V127" s="4" t="s">
        <v>1247</v>
      </c>
      <c r="W127" s="4" t="s">
        <v>847</v>
      </c>
      <c r="X127" s="4" t="s">
        <v>1248</v>
      </c>
      <c r="Y127" s="4" t="s">
        <v>1249</v>
      </c>
    </row>
    <row r="128" spans="1:25">
      <c r="A128" s="9">
        <v>18</v>
      </c>
      <c r="B128" s="9" t="s">
        <v>1214</v>
      </c>
      <c r="C128" s="9">
        <v>71188</v>
      </c>
      <c r="D128" s="9" t="s">
        <v>261</v>
      </c>
      <c r="E128" s="9" t="s">
        <v>1250</v>
      </c>
      <c r="F128" s="4" t="s">
        <v>1251</v>
      </c>
      <c r="G128" s="39">
        <v>33053</v>
      </c>
      <c r="H128" s="4" t="s">
        <v>454</v>
      </c>
      <c r="I128" s="4" t="s">
        <v>134</v>
      </c>
      <c r="J128" s="4">
        <v>1</v>
      </c>
      <c r="K128" s="39">
        <f>_xlfn.XLOOKUP(IF(INT(G128/10000)+1&gt;10, 11, INT(G128/10000)+1), PARAM!$B$2:$B$12,PARAM!$D$2:$D$12,0)</f>
        <v>4400000</v>
      </c>
      <c r="L128" s="6">
        <v>0.3</v>
      </c>
      <c r="M128" s="34" t="s">
        <v>1252</v>
      </c>
      <c r="N128" s="34" t="s">
        <v>1253</v>
      </c>
      <c r="O128" s="7">
        <v>36320</v>
      </c>
      <c r="P128" s="7" t="s">
        <v>1254</v>
      </c>
      <c r="Q128" s="7" t="s">
        <v>1255</v>
      </c>
      <c r="R128" s="4" t="s">
        <v>1974</v>
      </c>
      <c r="S128" s="4" t="s">
        <v>270</v>
      </c>
      <c r="T128" s="4" t="s">
        <v>1975</v>
      </c>
      <c r="U128" s="4" t="s">
        <v>1976</v>
      </c>
      <c r="V128" s="4" t="s">
        <v>1256</v>
      </c>
      <c r="W128" s="4" t="s">
        <v>1257</v>
      </c>
      <c r="X128" s="4" t="s">
        <v>1258</v>
      </c>
      <c r="Y128" s="4" t="s">
        <v>1259</v>
      </c>
    </row>
    <row r="129" spans="1:25">
      <c r="A129" s="9">
        <v>19</v>
      </c>
      <c r="B129" s="9" t="s">
        <v>1260</v>
      </c>
      <c r="C129" s="9">
        <v>70017</v>
      </c>
      <c r="D129" s="9" t="s">
        <v>261</v>
      </c>
      <c r="E129" s="9" t="s">
        <v>1261</v>
      </c>
      <c r="F129" s="4" t="s">
        <v>1262</v>
      </c>
      <c r="G129" s="39">
        <v>22069</v>
      </c>
      <c r="H129" s="4" t="s">
        <v>264</v>
      </c>
      <c r="I129" s="4" t="s">
        <v>134</v>
      </c>
      <c r="K129" s="39">
        <f>_xlfn.XLOOKUP(IF(INT(G129/10000)+1&gt;10, 11, INT(G129/10000)+1), PARAM!$B$2:$B$12,PARAM!$D$2:$D$12,0)</f>
        <v>3200000</v>
      </c>
      <c r="L129" s="6">
        <v>0.5</v>
      </c>
      <c r="M129" s="34" t="s">
        <v>1263</v>
      </c>
      <c r="N129" s="34" t="s">
        <v>1264</v>
      </c>
      <c r="O129" s="7">
        <v>37230</v>
      </c>
      <c r="P129" s="7" t="s">
        <v>1265</v>
      </c>
      <c r="Q129" s="7" t="s">
        <v>1266</v>
      </c>
      <c r="R129" s="4" t="s">
        <v>1977</v>
      </c>
      <c r="S129" s="4" t="s">
        <v>270</v>
      </c>
      <c r="T129" s="4" t="s">
        <v>1978</v>
      </c>
      <c r="U129" s="4" t="s">
        <v>1979</v>
      </c>
      <c r="V129" s="4" t="s">
        <v>1267</v>
      </c>
      <c r="W129" s="4" t="s">
        <v>847</v>
      </c>
      <c r="X129" s="4" t="s">
        <v>1268</v>
      </c>
      <c r="Y129" s="4" t="s">
        <v>1269</v>
      </c>
    </row>
    <row r="130" spans="1:25">
      <c r="A130" s="9">
        <v>19</v>
      </c>
      <c r="B130" s="9" t="s">
        <v>1260</v>
      </c>
      <c r="C130" s="9">
        <v>70343</v>
      </c>
      <c r="D130" s="9" t="s">
        <v>261</v>
      </c>
      <c r="E130" s="9" t="s">
        <v>1270</v>
      </c>
      <c r="F130" s="4" t="s">
        <v>1271</v>
      </c>
      <c r="G130" s="39">
        <v>13594</v>
      </c>
      <c r="H130" s="4" t="s">
        <v>454</v>
      </c>
      <c r="I130" s="4" t="s">
        <v>134</v>
      </c>
      <c r="K130" s="39">
        <f>_xlfn.XLOOKUP(IF(INT(G130/10000)+1&gt;10, 11, INT(G130/10000)+1), PARAM!$B$2:$B$12,PARAM!$D$2:$D$12,0)</f>
        <v>2500000</v>
      </c>
      <c r="L130" s="6">
        <v>0.5</v>
      </c>
      <c r="M130" s="34" t="s">
        <v>1272</v>
      </c>
      <c r="N130" s="34" t="s">
        <v>1273</v>
      </c>
      <c r="O130" s="7" t="s">
        <v>134</v>
      </c>
      <c r="P130" s="7" t="s">
        <v>134</v>
      </c>
      <c r="Q130" s="7" t="s">
        <v>134</v>
      </c>
      <c r="R130" s="4" t="s">
        <v>1980</v>
      </c>
      <c r="S130" s="4" t="s">
        <v>270</v>
      </c>
      <c r="T130" s="4" t="s">
        <v>1981</v>
      </c>
      <c r="U130" s="4" t="s">
        <v>1982</v>
      </c>
      <c r="V130" s="4" t="s">
        <v>1274</v>
      </c>
      <c r="W130" s="4" t="s">
        <v>1275</v>
      </c>
      <c r="X130" s="4" t="s">
        <v>1276</v>
      </c>
      <c r="Y130" s="4" t="s">
        <v>1277</v>
      </c>
    </row>
    <row r="131" spans="1:25">
      <c r="A131" s="9">
        <v>19</v>
      </c>
      <c r="B131" s="9" t="s">
        <v>1260</v>
      </c>
      <c r="C131" s="9">
        <v>70378</v>
      </c>
      <c r="D131" s="9" t="s">
        <v>261</v>
      </c>
      <c r="E131" s="9" t="s">
        <v>1278</v>
      </c>
      <c r="F131" s="4" t="s">
        <v>1279</v>
      </c>
      <c r="G131" s="39">
        <v>14217</v>
      </c>
      <c r="H131" s="4" t="s">
        <v>454</v>
      </c>
      <c r="I131" s="4" t="s">
        <v>134</v>
      </c>
      <c r="K131" s="39">
        <f>_xlfn.XLOOKUP(IF(INT(G131/10000)+1&gt;10, 11, INT(G131/10000)+1), PARAM!$B$2:$B$12,PARAM!$D$2:$D$12,0)</f>
        <v>2500000</v>
      </c>
      <c r="L131" s="6">
        <v>0.5</v>
      </c>
      <c r="M131" s="34" t="s">
        <v>1280</v>
      </c>
      <c r="N131" s="34" t="s">
        <v>1281</v>
      </c>
      <c r="O131" s="7">
        <v>37260</v>
      </c>
      <c r="P131" s="7" t="s">
        <v>1282</v>
      </c>
      <c r="Q131" s="7" t="s">
        <v>1283</v>
      </c>
      <c r="R131" s="4" t="s">
        <v>1983</v>
      </c>
      <c r="S131" s="4" t="s">
        <v>270</v>
      </c>
      <c r="T131" s="4" t="s">
        <v>1984</v>
      </c>
      <c r="U131" s="4" t="s">
        <v>1985</v>
      </c>
      <c r="V131" s="4" t="s">
        <v>1284</v>
      </c>
      <c r="W131" s="4" t="s">
        <v>1285</v>
      </c>
      <c r="X131" s="4" t="s">
        <v>1286</v>
      </c>
      <c r="Y131" s="4" t="s">
        <v>1287</v>
      </c>
    </row>
    <row r="132" spans="1:25">
      <c r="A132" s="9">
        <v>19</v>
      </c>
      <c r="B132" s="9" t="s">
        <v>1260</v>
      </c>
      <c r="C132" s="9">
        <v>70670</v>
      </c>
      <c r="D132" s="9" t="s">
        <v>286</v>
      </c>
      <c r="E132" s="9" t="s">
        <v>1288</v>
      </c>
      <c r="F132" s="4" t="s">
        <v>1289</v>
      </c>
      <c r="G132" s="39">
        <v>113582</v>
      </c>
      <c r="H132" s="4" t="s">
        <v>264</v>
      </c>
      <c r="I132" s="4">
        <v>1</v>
      </c>
      <c r="K132" s="39">
        <f>_xlfn.XLOOKUP(IF(INT(G132/10000)+1&gt;10, 11, INT(G132/10000)+1), PARAM!$B$2:$B$12,PARAM!$D$2:$D$12,0)</f>
        <v>12500000</v>
      </c>
      <c r="L132" s="6">
        <v>0.5</v>
      </c>
      <c r="M132" s="34" t="s">
        <v>1290</v>
      </c>
      <c r="N132" s="34" t="s">
        <v>1291</v>
      </c>
      <c r="O132" s="7">
        <v>37000</v>
      </c>
      <c r="P132" s="7" t="s">
        <v>1292</v>
      </c>
      <c r="Q132" s="7" t="s">
        <v>1293</v>
      </c>
      <c r="R132" s="4" t="s">
        <v>1986</v>
      </c>
      <c r="S132" s="4" t="s">
        <v>315</v>
      </c>
      <c r="T132" s="4" t="s">
        <v>1987</v>
      </c>
      <c r="U132" s="4" t="s">
        <v>1988</v>
      </c>
      <c r="V132" s="4" t="s">
        <v>1294</v>
      </c>
      <c r="W132" s="4" t="s">
        <v>1295</v>
      </c>
      <c r="X132" s="4" t="s">
        <v>1296</v>
      </c>
      <c r="Y132" s="4" t="s">
        <v>1297</v>
      </c>
    </row>
    <row r="133" spans="1:25">
      <c r="A133" s="9">
        <v>19</v>
      </c>
      <c r="B133" s="9" t="s">
        <v>1260</v>
      </c>
      <c r="C133" s="9">
        <v>71170</v>
      </c>
      <c r="D133" s="9" t="s">
        <v>261</v>
      </c>
      <c r="E133" s="9" t="s">
        <v>1298</v>
      </c>
      <c r="F133" s="4" t="s">
        <v>1299</v>
      </c>
      <c r="G133" s="39">
        <v>35875</v>
      </c>
      <c r="H133" s="4" t="s">
        <v>277</v>
      </c>
      <c r="I133" s="4" t="s">
        <v>134</v>
      </c>
      <c r="K133" s="39">
        <f>_xlfn.XLOOKUP(IF(INT(G133/10000)+1&gt;10, 11, INT(G133/10000)+1), PARAM!$B$2:$B$12,PARAM!$D$2:$D$12,0)</f>
        <v>4400000</v>
      </c>
      <c r="L133" s="6">
        <v>0.5</v>
      </c>
      <c r="M133" s="34" t="s">
        <v>1300</v>
      </c>
      <c r="N133" s="34" t="s">
        <v>1301</v>
      </c>
      <c r="O133" s="7">
        <v>37240</v>
      </c>
      <c r="P133" s="7" t="s">
        <v>1302</v>
      </c>
      <c r="Q133" s="7" t="s">
        <v>1303</v>
      </c>
      <c r="R133" s="4" t="s">
        <v>1989</v>
      </c>
      <c r="S133" s="4" t="s">
        <v>400</v>
      </c>
      <c r="T133" s="4" t="s">
        <v>1990</v>
      </c>
      <c r="U133" s="4" t="s">
        <v>1991</v>
      </c>
      <c r="V133" s="4" t="s">
        <v>1304</v>
      </c>
      <c r="W133" s="4" t="s">
        <v>1305</v>
      </c>
      <c r="X133" s="4" t="s">
        <v>1306</v>
      </c>
      <c r="Y133" s="4" t="s">
        <v>1307</v>
      </c>
    </row>
    <row r="134" spans="1:25">
      <c r="A134" s="9">
        <v>19</v>
      </c>
      <c r="B134" s="9" t="s">
        <v>1260</v>
      </c>
      <c r="C134" s="9">
        <v>71196</v>
      </c>
      <c r="D134" s="9" t="s">
        <v>261</v>
      </c>
      <c r="E134" s="9" t="s">
        <v>1308</v>
      </c>
      <c r="F134" s="4" t="s">
        <v>1309</v>
      </c>
      <c r="G134" s="39">
        <v>7860</v>
      </c>
      <c r="H134" s="4" t="s">
        <v>277</v>
      </c>
      <c r="I134" s="4" t="s">
        <v>134</v>
      </c>
      <c r="K134" s="39">
        <f>_xlfn.XLOOKUP(IF(INT(G134/10000)+1&gt;10, 11, INT(G134/10000)+1), PARAM!$B$2:$B$12,PARAM!$D$2:$D$12,0)</f>
        <v>1900000</v>
      </c>
      <c r="L134" s="6">
        <v>0.5</v>
      </c>
      <c r="M134" s="34" t="s">
        <v>134</v>
      </c>
      <c r="N134" s="34" t="s">
        <v>134</v>
      </c>
      <c r="O134" s="7" t="s">
        <v>134</v>
      </c>
      <c r="P134" s="7" t="s">
        <v>134</v>
      </c>
      <c r="Q134" s="7" t="s">
        <v>134</v>
      </c>
      <c r="R134" s="4" t="s">
        <v>1992</v>
      </c>
      <c r="S134" s="4" t="s">
        <v>400</v>
      </c>
      <c r="T134" s="4" t="s">
        <v>1993</v>
      </c>
      <c r="U134" s="4" t="s">
        <v>1994</v>
      </c>
      <c r="V134" s="4" t="s">
        <v>134</v>
      </c>
      <c r="W134" s="4" t="s">
        <v>134</v>
      </c>
      <c r="X134" s="4" t="s">
        <v>134</v>
      </c>
      <c r="Y134" s="4" t="s">
        <v>134</v>
      </c>
    </row>
    <row r="135" spans="1:25">
      <c r="A135" s="9">
        <v>20</v>
      </c>
      <c r="B135" s="9" t="s">
        <v>1310</v>
      </c>
      <c r="C135" s="9">
        <v>70025</v>
      </c>
      <c r="D135" s="9" t="s">
        <v>261</v>
      </c>
      <c r="E135" s="9" t="s">
        <v>1311</v>
      </c>
      <c r="F135" s="4" t="s">
        <v>1312</v>
      </c>
      <c r="G135" s="39">
        <v>43098</v>
      </c>
      <c r="H135" s="4" t="s">
        <v>454</v>
      </c>
      <c r="I135" s="4" t="s">
        <v>134</v>
      </c>
      <c r="K135" s="39">
        <f>_xlfn.XLOOKUP(IF(INT(G135/10000)+1&gt;10, 11, INT(G135/10000)+1), PARAM!$B$2:$B$12,PARAM!$D$2:$D$12,0)</f>
        <v>5700000</v>
      </c>
      <c r="L135" s="6">
        <v>0.5</v>
      </c>
      <c r="M135" s="34" t="s">
        <v>1313</v>
      </c>
      <c r="N135" s="34" t="s">
        <v>1314</v>
      </c>
      <c r="O135" s="7" t="s">
        <v>1315</v>
      </c>
      <c r="P135" s="7" t="s">
        <v>1316</v>
      </c>
      <c r="Q135" s="7" t="s">
        <v>1317</v>
      </c>
      <c r="R135" s="4" t="s">
        <v>1995</v>
      </c>
      <c r="S135" s="4" t="s">
        <v>270</v>
      </c>
      <c r="T135" s="4" t="s">
        <v>1996</v>
      </c>
      <c r="U135" s="4" t="s">
        <v>1997</v>
      </c>
      <c r="V135" s="4" t="s">
        <v>1318</v>
      </c>
      <c r="W135" s="4" t="s">
        <v>1319</v>
      </c>
      <c r="X135" s="4" t="s">
        <v>1320</v>
      </c>
      <c r="Y135" s="4" t="s">
        <v>1321</v>
      </c>
    </row>
    <row r="136" spans="1:25">
      <c r="A136" s="9">
        <v>20</v>
      </c>
      <c r="B136" s="9" t="s">
        <v>1310</v>
      </c>
      <c r="C136" s="9">
        <v>70467</v>
      </c>
      <c r="D136" s="9" t="s">
        <v>261</v>
      </c>
      <c r="E136" s="9" t="s">
        <v>1322</v>
      </c>
      <c r="F136" s="4" t="s">
        <v>1323</v>
      </c>
      <c r="G136" s="39">
        <v>5850</v>
      </c>
      <c r="H136" s="4" t="s">
        <v>454</v>
      </c>
      <c r="I136" s="4" t="s">
        <v>134</v>
      </c>
      <c r="K136" s="39">
        <f>_xlfn.XLOOKUP(IF(INT(G136/10000)+1&gt;10, 11, INT(G136/10000)+1), PARAM!$B$2:$B$12,PARAM!$D$2:$D$12,0)</f>
        <v>1900000</v>
      </c>
      <c r="L136" s="6">
        <v>0.5</v>
      </c>
      <c r="M136" s="34" t="s">
        <v>134</v>
      </c>
      <c r="N136" s="34" t="s">
        <v>134</v>
      </c>
      <c r="O136" s="7" t="s">
        <v>134</v>
      </c>
      <c r="P136" s="7" t="s">
        <v>134</v>
      </c>
      <c r="Q136" s="7" t="s">
        <v>134</v>
      </c>
      <c r="R136" s="4" t="s">
        <v>1998</v>
      </c>
      <c r="S136" s="4" t="s">
        <v>270</v>
      </c>
      <c r="T136" s="4" t="s">
        <v>1999</v>
      </c>
      <c r="U136" s="4" t="s">
        <v>2000</v>
      </c>
      <c r="V136" s="4" t="s">
        <v>134</v>
      </c>
      <c r="W136" s="4" t="s">
        <v>134</v>
      </c>
      <c r="X136" s="4" t="s">
        <v>134</v>
      </c>
      <c r="Y136" s="4" t="s">
        <v>134</v>
      </c>
    </row>
    <row r="137" spans="1:25">
      <c r="A137" s="9">
        <v>20</v>
      </c>
      <c r="B137" s="9" t="s">
        <v>1310</v>
      </c>
      <c r="C137" s="9">
        <v>70513</v>
      </c>
      <c r="D137" s="9" t="s">
        <v>261</v>
      </c>
      <c r="E137" s="9" t="s">
        <v>1324</v>
      </c>
      <c r="F137" s="4" t="s">
        <v>1325</v>
      </c>
      <c r="G137" s="39">
        <v>15837</v>
      </c>
      <c r="H137" s="4" t="s">
        <v>454</v>
      </c>
      <c r="I137" s="4" t="s">
        <v>134</v>
      </c>
      <c r="K137" s="39">
        <f>_xlfn.XLOOKUP(IF(INT(G137/10000)+1&gt;10, 11, INT(G137/10000)+1), PARAM!$B$2:$B$12,PARAM!$D$2:$D$12,0)</f>
        <v>2500000</v>
      </c>
      <c r="L137" s="6">
        <v>0.5</v>
      </c>
      <c r="M137" s="34" t="s">
        <v>134</v>
      </c>
      <c r="N137" s="34" t="s">
        <v>134</v>
      </c>
      <c r="O137" s="7" t="s">
        <v>134</v>
      </c>
      <c r="P137" s="7" t="s">
        <v>134</v>
      </c>
      <c r="Q137" s="7" t="s">
        <v>134</v>
      </c>
      <c r="R137" s="4" t="s">
        <v>2001</v>
      </c>
      <c r="S137" s="4" t="s">
        <v>270</v>
      </c>
      <c r="T137" s="4" t="s">
        <v>2002</v>
      </c>
      <c r="U137" s="4" t="s">
        <v>2003</v>
      </c>
      <c r="V137" s="4" t="s">
        <v>134</v>
      </c>
      <c r="W137" s="4" t="s">
        <v>134</v>
      </c>
      <c r="X137" s="4" t="s">
        <v>134</v>
      </c>
      <c r="Y137" s="4" t="s">
        <v>134</v>
      </c>
    </row>
    <row r="138" spans="1:25">
      <c r="A138" s="9">
        <v>20</v>
      </c>
      <c r="B138" s="9" t="s">
        <v>1310</v>
      </c>
      <c r="C138" s="9">
        <v>70823</v>
      </c>
      <c r="D138" s="9" t="s">
        <v>261</v>
      </c>
      <c r="E138" s="9" t="s">
        <v>1326</v>
      </c>
      <c r="F138" s="4" t="s">
        <v>1327</v>
      </c>
      <c r="G138" s="39">
        <v>11873</v>
      </c>
      <c r="H138" s="4" t="s">
        <v>454</v>
      </c>
      <c r="I138" s="4" t="s">
        <v>134</v>
      </c>
      <c r="J138" s="4">
        <v>1</v>
      </c>
      <c r="K138" s="39">
        <f>_xlfn.XLOOKUP(IF(INT(G138/10000)+1&gt;10, 11, INT(G138/10000)+1), PARAM!$B$2:$B$12,PARAM!$D$2:$D$12,0)</f>
        <v>2500000</v>
      </c>
      <c r="L138" s="6">
        <v>0.3</v>
      </c>
      <c r="M138" s="34" t="s">
        <v>1328</v>
      </c>
      <c r="N138" s="34" t="s">
        <v>1329</v>
      </c>
      <c r="O138" s="7">
        <v>18252</v>
      </c>
      <c r="P138" s="7" t="s">
        <v>1330</v>
      </c>
      <c r="Q138" s="7" t="s">
        <v>1331</v>
      </c>
      <c r="R138" s="4" t="s">
        <v>2004</v>
      </c>
      <c r="S138" s="4" t="s">
        <v>270</v>
      </c>
      <c r="T138" s="4" t="s">
        <v>2005</v>
      </c>
      <c r="U138" s="4" t="s">
        <v>2006</v>
      </c>
      <c r="V138" s="4" t="s">
        <v>1332</v>
      </c>
      <c r="W138" s="4" t="s">
        <v>381</v>
      </c>
      <c r="X138" s="4" t="s">
        <v>1333</v>
      </c>
      <c r="Y138" s="4" t="s">
        <v>1334</v>
      </c>
    </row>
    <row r="139" spans="1:25">
      <c r="A139" s="9">
        <v>20</v>
      </c>
      <c r="B139" s="9" t="s">
        <v>1310</v>
      </c>
      <c r="C139" s="9">
        <v>71005</v>
      </c>
      <c r="D139" s="9" t="s">
        <v>261</v>
      </c>
      <c r="E139" s="9" t="s">
        <v>1335</v>
      </c>
      <c r="F139" s="4" t="s">
        <v>1336</v>
      </c>
      <c r="G139" s="39">
        <v>7010</v>
      </c>
      <c r="H139" s="4" t="s">
        <v>454</v>
      </c>
      <c r="I139" s="4" t="s">
        <v>134</v>
      </c>
      <c r="K139" s="39">
        <f>_xlfn.XLOOKUP(IF(INT(G139/10000)+1&gt;10, 11, INT(G139/10000)+1), PARAM!$B$2:$B$12,PARAM!$D$2:$D$12,0)</f>
        <v>1900000</v>
      </c>
      <c r="L139" s="6">
        <v>0.5</v>
      </c>
      <c r="M139" s="34" t="s">
        <v>134</v>
      </c>
      <c r="N139" s="34" t="s">
        <v>134</v>
      </c>
      <c r="O139" s="7" t="s">
        <v>134</v>
      </c>
      <c r="P139" s="7" t="s">
        <v>134</v>
      </c>
      <c r="Q139" s="7" t="s">
        <v>134</v>
      </c>
      <c r="R139" s="4" t="s">
        <v>2007</v>
      </c>
      <c r="S139" s="4" t="s">
        <v>270</v>
      </c>
      <c r="T139" s="4" t="s">
        <v>2008</v>
      </c>
      <c r="U139" s="4" t="s">
        <v>2009</v>
      </c>
      <c r="V139" s="4" t="s">
        <v>134</v>
      </c>
      <c r="W139" s="4" t="s">
        <v>134</v>
      </c>
      <c r="X139" s="4" t="s">
        <v>134</v>
      </c>
      <c r="Y139" s="4" t="s">
        <v>134</v>
      </c>
    </row>
    <row r="140" spans="1:25">
      <c r="A140" s="9">
        <v>20</v>
      </c>
      <c r="B140" s="9" t="s">
        <v>1310</v>
      </c>
      <c r="C140" s="9">
        <v>71064</v>
      </c>
      <c r="D140" s="9" t="s">
        <v>261</v>
      </c>
      <c r="E140" s="9" t="s">
        <v>1337</v>
      </c>
      <c r="F140" s="4" t="s">
        <v>1338</v>
      </c>
      <c r="G140" s="39">
        <v>10781</v>
      </c>
      <c r="H140" s="4" t="s">
        <v>454</v>
      </c>
      <c r="I140" s="4" t="s">
        <v>134</v>
      </c>
      <c r="J140" s="4">
        <v>1</v>
      </c>
      <c r="K140" s="39">
        <f>_xlfn.XLOOKUP(IF(INT(G140/10000)+1&gt;10, 11, INT(G140/10000)+1), PARAM!$B$2:$B$12,PARAM!$D$2:$D$12,0)</f>
        <v>2500000</v>
      </c>
      <c r="L140" s="6">
        <v>0.3</v>
      </c>
      <c r="M140" s="34" t="s">
        <v>134</v>
      </c>
      <c r="N140" s="34" t="s">
        <v>134</v>
      </c>
      <c r="O140" s="7" t="s">
        <v>134</v>
      </c>
      <c r="P140" s="7" t="s">
        <v>134</v>
      </c>
      <c r="Q140" s="7" t="s">
        <v>134</v>
      </c>
      <c r="R140" s="4" t="s">
        <v>2010</v>
      </c>
      <c r="S140" s="4" t="s">
        <v>270</v>
      </c>
      <c r="T140" s="4" t="s">
        <v>2011</v>
      </c>
      <c r="U140" s="4" t="s">
        <v>2012</v>
      </c>
      <c r="V140" s="4" t="s">
        <v>134</v>
      </c>
      <c r="W140" s="4" t="s">
        <v>134</v>
      </c>
      <c r="X140" s="4" t="s">
        <v>134</v>
      </c>
      <c r="Y140" s="4" t="s">
        <v>134</v>
      </c>
    </row>
    <row r="141" spans="1:25">
      <c r="A141" s="9">
        <v>20</v>
      </c>
      <c r="B141" s="9" t="s">
        <v>1310</v>
      </c>
      <c r="C141" s="9">
        <v>79022</v>
      </c>
      <c r="D141" s="9" t="s">
        <v>286</v>
      </c>
      <c r="E141" s="9" t="s">
        <v>1339</v>
      </c>
      <c r="F141" s="4" t="s">
        <v>1340</v>
      </c>
      <c r="G141" s="39">
        <v>249501</v>
      </c>
      <c r="H141" s="4" t="s">
        <v>121</v>
      </c>
      <c r="I141" s="4">
        <v>1</v>
      </c>
      <c r="K141" s="39">
        <f>_xlfn.XLOOKUP(IF(INT(G141/10000)+1&gt;10, 11, INT(G141/10000)+1), PARAM!$B$2:$B$12,PARAM!$D$2:$D$12,0)</f>
        <v>12500000</v>
      </c>
      <c r="L141" s="6">
        <v>0.4</v>
      </c>
      <c r="M141" s="34">
        <v>17620541</v>
      </c>
      <c r="N141" s="34" t="s">
        <v>1341</v>
      </c>
      <c r="O141" s="7">
        <v>18000</v>
      </c>
      <c r="P141" s="7" t="s">
        <v>1342</v>
      </c>
      <c r="Q141" s="7" t="s">
        <v>1343</v>
      </c>
      <c r="R141" s="4" t="s">
        <v>2013</v>
      </c>
      <c r="S141" s="4" t="s">
        <v>428</v>
      </c>
      <c r="T141" s="4" t="s">
        <v>2014</v>
      </c>
      <c r="U141" s="4" t="s">
        <v>2015</v>
      </c>
      <c r="V141" s="4" t="s">
        <v>1344</v>
      </c>
      <c r="W141" s="4" t="s">
        <v>1345</v>
      </c>
      <c r="X141" s="4" t="s">
        <v>1346</v>
      </c>
      <c r="Y141" s="4" t="s">
        <v>1347</v>
      </c>
    </row>
    <row r="142" spans="1:25">
      <c r="A142" s="9">
        <v>21</v>
      </c>
      <c r="B142" s="9" t="s">
        <v>1348</v>
      </c>
      <c r="C142" s="9">
        <v>70262</v>
      </c>
      <c r="D142" s="9" t="s">
        <v>261</v>
      </c>
      <c r="E142" s="9" t="s">
        <v>1349</v>
      </c>
      <c r="F142" s="4" t="s">
        <v>1350</v>
      </c>
      <c r="G142" s="39">
        <v>9682</v>
      </c>
      <c r="H142" s="4" t="s">
        <v>454</v>
      </c>
      <c r="I142" s="4" t="s">
        <v>134</v>
      </c>
      <c r="K142" s="39">
        <f>_xlfn.XLOOKUP(IF(INT(G142/10000)+1&gt;10, 11, INT(G142/10000)+1), PARAM!$B$2:$B$12,PARAM!$D$2:$D$12,0)</f>
        <v>1900000</v>
      </c>
      <c r="L142" s="6">
        <v>0.5</v>
      </c>
      <c r="M142" s="34" t="s">
        <v>1351</v>
      </c>
      <c r="N142" s="34" t="s">
        <v>1352</v>
      </c>
      <c r="O142" s="7">
        <v>18420</v>
      </c>
      <c r="P142" s="7" t="s">
        <v>1353</v>
      </c>
      <c r="Q142" s="7" t="s">
        <v>1354</v>
      </c>
      <c r="R142" s="4" t="s">
        <v>2016</v>
      </c>
      <c r="S142" s="4" t="s">
        <v>270</v>
      </c>
      <c r="T142" s="4" t="s">
        <v>2017</v>
      </c>
      <c r="U142" s="4" t="s">
        <v>2018</v>
      </c>
      <c r="V142" s="4" t="s">
        <v>1355</v>
      </c>
      <c r="W142" s="4" t="s">
        <v>847</v>
      </c>
      <c r="X142" s="4" t="s">
        <v>1354</v>
      </c>
      <c r="Y142" s="4" t="s">
        <v>1356</v>
      </c>
    </row>
    <row r="143" spans="1:25">
      <c r="A143" s="9">
        <v>21</v>
      </c>
      <c r="B143" s="9" t="s">
        <v>1348</v>
      </c>
      <c r="C143" s="9">
        <v>70548</v>
      </c>
      <c r="D143" s="9" t="s">
        <v>261</v>
      </c>
      <c r="E143" s="9" t="s">
        <v>1357</v>
      </c>
      <c r="F143" s="4" t="s">
        <v>1358</v>
      </c>
      <c r="G143" s="39">
        <v>13782</v>
      </c>
      <c r="H143" s="4" t="s">
        <v>454</v>
      </c>
      <c r="I143" s="4" t="s">
        <v>134</v>
      </c>
      <c r="J143" s="4">
        <v>1</v>
      </c>
      <c r="K143" s="39">
        <f>_xlfn.XLOOKUP(IF(INT(G143/10000)+1&gt;10, 11, INT(G143/10000)+1), PARAM!$B$2:$B$12,PARAM!$D$2:$D$12,0)</f>
        <v>2500000</v>
      </c>
      <c r="L143" s="6">
        <v>0.3</v>
      </c>
      <c r="M143" s="34" t="s">
        <v>1359</v>
      </c>
      <c r="N143" s="34">
        <v>100369149</v>
      </c>
      <c r="O143" s="7">
        <v>18412</v>
      </c>
      <c r="P143" s="7" t="s">
        <v>1360</v>
      </c>
      <c r="Q143" s="7" t="s">
        <v>1361</v>
      </c>
      <c r="R143" s="4" t="s">
        <v>2019</v>
      </c>
      <c r="S143" s="4" t="s">
        <v>270</v>
      </c>
      <c r="T143" s="4" t="s">
        <v>2020</v>
      </c>
      <c r="U143" s="4" t="s">
        <v>2021</v>
      </c>
      <c r="V143" s="4" t="s">
        <v>134</v>
      </c>
      <c r="W143" s="4" t="s">
        <v>134</v>
      </c>
      <c r="X143" s="4" t="s">
        <v>134</v>
      </c>
      <c r="Y143" s="4" t="s">
        <v>134</v>
      </c>
    </row>
    <row r="144" spans="1:25">
      <c r="A144" s="9">
        <v>21</v>
      </c>
      <c r="B144" s="9" t="s">
        <v>1348</v>
      </c>
      <c r="C144" s="9">
        <v>70688</v>
      </c>
      <c r="D144" s="9" t="s">
        <v>261</v>
      </c>
      <c r="E144" s="9" t="s">
        <v>1362</v>
      </c>
      <c r="F144" s="4" t="s">
        <v>1363</v>
      </c>
      <c r="G144" s="39">
        <v>15823</v>
      </c>
      <c r="H144" s="4" t="s">
        <v>454</v>
      </c>
      <c r="I144" s="4" t="s">
        <v>134</v>
      </c>
      <c r="J144" s="4">
        <v>1</v>
      </c>
      <c r="K144" s="39">
        <f>_xlfn.XLOOKUP(IF(INT(G144/10000)+1&gt;10, 11, INT(G144/10000)+1), PARAM!$B$2:$B$12,PARAM!$D$2:$D$12,0)</f>
        <v>2500000</v>
      </c>
      <c r="L144" s="6">
        <v>0.3</v>
      </c>
      <c r="M144" s="34" t="s">
        <v>1364</v>
      </c>
      <c r="N144" s="34" t="s">
        <v>1365</v>
      </c>
      <c r="O144" s="7">
        <v>18430</v>
      </c>
      <c r="P144" s="7" t="s">
        <v>1366</v>
      </c>
      <c r="Q144" s="7" t="s">
        <v>1367</v>
      </c>
      <c r="R144" s="4" t="s">
        <v>2022</v>
      </c>
      <c r="S144" s="4" t="s">
        <v>270</v>
      </c>
      <c r="T144" s="4" t="s">
        <v>2023</v>
      </c>
      <c r="U144" s="4" t="s">
        <v>2024</v>
      </c>
      <c r="V144" s="4" t="s">
        <v>1368</v>
      </c>
      <c r="W144" s="4" t="s">
        <v>847</v>
      </c>
      <c r="X144" s="4" t="s">
        <v>1369</v>
      </c>
      <c r="Y144" s="4" t="s">
        <v>1370</v>
      </c>
    </row>
    <row r="145" spans="1:25">
      <c r="A145" s="9">
        <v>21</v>
      </c>
      <c r="B145" s="9" t="s">
        <v>1348</v>
      </c>
      <c r="C145" s="9">
        <v>70998</v>
      </c>
      <c r="D145" s="9" t="s">
        <v>286</v>
      </c>
      <c r="E145" s="9" t="s">
        <v>1371</v>
      </c>
      <c r="F145" s="4" t="s">
        <v>1372</v>
      </c>
      <c r="G145" s="39">
        <v>38054</v>
      </c>
      <c r="H145" s="4" t="s">
        <v>277</v>
      </c>
      <c r="I145" s="4" t="s">
        <v>134</v>
      </c>
      <c r="K145" s="39">
        <f>_xlfn.XLOOKUP(IF(INT(G145/10000)+1&gt;10, 11, INT(G145/10000)+1), PARAM!$B$2:$B$12,PARAM!$D$2:$D$12,0)</f>
        <v>4400000</v>
      </c>
      <c r="L145" s="6">
        <v>0.5</v>
      </c>
      <c r="M145" s="34" t="s">
        <v>1373</v>
      </c>
      <c r="N145" s="34" t="s">
        <v>1374</v>
      </c>
      <c r="O145" s="7">
        <v>18400</v>
      </c>
      <c r="P145" s="7" t="s">
        <v>1375</v>
      </c>
      <c r="Q145" s="7" t="s">
        <v>1376</v>
      </c>
      <c r="R145" s="4" t="s">
        <v>2025</v>
      </c>
      <c r="S145" s="4" t="s">
        <v>315</v>
      </c>
      <c r="T145" s="4" t="s">
        <v>2026</v>
      </c>
      <c r="U145" s="4" t="s">
        <v>2027</v>
      </c>
      <c r="V145" s="4" t="s">
        <v>1377</v>
      </c>
      <c r="W145" s="4" t="s">
        <v>295</v>
      </c>
      <c r="X145" s="4" t="s">
        <v>1378</v>
      </c>
      <c r="Y145" s="4" t="s">
        <v>1379</v>
      </c>
    </row>
    <row r="146" spans="1:25">
      <c r="A146" s="9">
        <v>22</v>
      </c>
      <c r="B146" s="9" t="s">
        <v>1380</v>
      </c>
      <c r="C146" s="9">
        <v>70050</v>
      </c>
      <c r="D146" s="9" t="s">
        <v>261</v>
      </c>
      <c r="E146" s="9" t="s">
        <v>1381</v>
      </c>
      <c r="F146" s="4" t="s">
        <v>1382</v>
      </c>
      <c r="G146" s="39">
        <v>9109</v>
      </c>
      <c r="H146" s="4" t="s">
        <v>454</v>
      </c>
      <c r="I146" s="4" t="s">
        <v>134</v>
      </c>
      <c r="J146" s="4">
        <v>1</v>
      </c>
      <c r="K146" s="39">
        <f>_xlfn.XLOOKUP(IF(INT(G146/10000)+1&gt;10, 11, INT(G146/10000)+1), PARAM!$B$2:$B$12,PARAM!$D$2:$D$12,0)</f>
        <v>1900000</v>
      </c>
      <c r="L146" s="6">
        <v>0.3</v>
      </c>
      <c r="M146" s="34" t="s">
        <v>1383</v>
      </c>
      <c r="N146" s="34" t="s">
        <v>1384</v>
      </c>
      <c r="O146" s="7">
        <v>18330</v>
      </c>
      <c r="P146" s="7" t="s">
        <v>1385</v>
      </c>
      <c r="Q146" s="7" t="s">
        <v>1386</v>
      </c>
      <c r="R146" s="4" t="s">
        <v>2028</v>
      </c>
      <c r="S146" s="4" t="s">
        <v>400</v>
      </c>
      <c r="T146" s="4" t="s">
        <v>2029</v>
      </c>
      <c r="U146" s="4" t="s">
        <v>2030</v>
      </c>
      <c r="V146" s="4" t="s">
        <v>1387</v>
      </c>
      <c r="W146" s="4" t="s">
        <v>1388</v>
      </c>
      <c r="X146" s="4" t="s">
        <v>1389</v>
      </c>
      <c r="Y146" s="4" t="s">
        <v>1390</v>
      </c>
    </row>
    <row r="147" spans="1:25">
      <c r="A147" s="9">
        <v>22</v>
      </c>
      <c r="B147" s="9" t="s">
        <v>1380</v>
      </c>
      <c r="C147" s="9">
        <v>70084</v>
      </c>
      <c r="D147" s="9" t="s">
        <v>261</v>
      </c>
      <c r="E147" s="9" t="s">
        <v>1391</v>
      </c>
      <c r="F147" s="4" t="s">
        <v>1392</v>
      </c>
      <c r="G147" s="39">
        <v>9947</v>
      </c>
      <c r="H147" s="4" t="s">
        <v>454</v>
      </c>
      <c r="I147" s="4" t="s">
        <v>134</v>
      </c>
      <c r="J147" s="4">
        <v>1</v>
      </c>
      <c r="K147" s="39">
        <f>_xlfn.XLOOKUP(IF(INT(G147/10000)+1&gt;10, 11, INT(G147/10000)+1), PARAM!$B$2:$B$12,PARAM!$D$2:$D$12,0)</f>
        <v>1900000</v>
      </c>
      <c r="L147" s="6">
        <v>0.3</v>
      </c>
      <c r="M147" s="34" t="s">
        <v>1393</v>
      </c>
      <c r="N147" s="34" t="s">
        <v>1394</v>
      </c>
      <c r="O147" s="7">
        <v>18310</v>
      </c>
      <c r="P147" s="7" t="s">
        <v>1395</v>
      </c>
      <c r="Q147" s="7" t="s">
        <v>1396</v>
      </c>
      <c r="R147" s="4" t="s">
        <v>2031</v>
      </c>
      <c r="S147" s="4" t="s">
        <v>270</v>
      </c>
      <c r="T147" s="4" t="s">
        <v>1396</v>
      </c>
      <c r="U147" s="4" t="s">
        <v>2032</v>
      </c>
      <c r="V147" s="4" t="s">
        <v>1397</v>
      </c>
      <c r="W147" s="4" t="s">
        <v>1398</v>
      </c>
      <c r="X147" s="4" t="s">
        <v>1396</v>
      </c>
      <c r="Y147" s="4" t="s">
        <v>1399</v>
      </c>
    </row>
    <row r="148" spans="1:25">
      <c r="A148" s="9">
        <v>22</v>
      </c>
      <c r="B148" s="9" t="s">
        <v>1380</v>
      </c>
      <c r="C148" s="9">
        <v>70505</v>
      </c>
      <c r="D148" s="9" t="s">
        <v>261</v>
      </c>
      <c r="E148" s="9" t="s">
        <v>1400</v>
      </c>
      <c r="F148" s="4" t="s">
        <v>1401</v>
      </c>
      <c r="G148" s="39">
        <v>8043</v>
      </c>
      <c r="H148" s="4" t="s">
        <v>454</v>
      </c>
      <c r="I148" s="4" t="s">
        <v>134</v>
      </c>
      <c r="K148" s="39">
        <f>_xlfn.XLOOKUP(IF(INT(G148/10000)+1&gt;10, 11, INT(G148/10000)+1), PARAM!$B$2:$B$12,PARAM!$D$2:$D$12,0)</f>
        <v>1900000</v>
      </c>
      <c r="L148" s="6">
        <v>0.5</v>
      </c>
      <c r="M148" s="34" t="s">
        <v>1402</v>
      </c>
      <c r="N148" s="34" t="s">
        <v>1403</v>
      </c>
      <c r="O148" s="7" t="s">
        <v>1404</v>
      </c>
      <c r="P148" s="7" t="s">
        <v>1405</v>
      </c>
      <c r="Q148" s="7" t="s">
        <v>1406</v>
      </c>
      <c r="R148" s="4" t="s">
        <v>2033</v>
      </c>
      <c r="S148" s="4" t="s">
        <v>270</v>
      </c>
      <c r="T148" s="4" t="s">
        <v>2034</v>
      </c>
      <c r="U148" s="4" t="s">
        <v>2035</v>
      </c>
      <c r="V148" s="4" t="s">
        <v>1407</v>
      </c>
      <c r="W148" s="4" t="s">
        <v>1408</v>
      </c>
      <c r="X148" s="4" t="s">
        <v>1409</v>
      </c>
      <c r="Y148" s="4" t="s">
        <v>1410</v>
      </c>
    </row>
    <row r="149" spans="1:25">
      <c r="A149" s="9">
        <v>22</v>
      </c>
      <c r="B149" s="9" t="s">
        <v>1380</v>
      </c>
      <c r="C149" s="9">
        <v>70939</v>
      </c>
      <c r="D149" s="9" t="s">
        <v>286</v>
      </c>
      <c r="E149" s="9" t="s">
        <v>1411</v>
      </c>
      <c r="F149" s="4" t="s">
        <v>1412</v>
      </c>
      <c r="G149" s="39">
        <v>49601</v>
      </c>
      <c r="H149" s="4" t="s">
        <v>264</v>
      </c>
      <c r="I149" s="4">
        <v>1</v>
      </c>
      <c r="K149" s="39">
        <f>_xlfn.XLOOKUP(IF(INT(G149/10000)+1&gt;10, 11, INT(G149/10000)+1), PARAM!$B$2:$B$12,PARAM!$D$2:$D$12,0)</f>
        <v>5700000</v>
      </c>
      <c r="L149" s="6">
        <v>0.4</v>
      </c>
      <c r="M149" s="34" t="s">
        <v>1413</v>
      </c>
      <c r="N149" s="34" t="s">
        <v>1414</v>
      </c>
      <c r="O149" s="7">
        <v>18300</v>
      </c>
      <c r="P149" s="7" t="s">
        <v>1415</v>
      </c>
      <c r="Q149" s="7" t="s">
        <v>1416</v>
      </c>
      <c r="R149" s="4" t="s">
        <v>2036</v>
      </c>
      <c r="S149" s="4" t="s">
        <v>315</v>
      </c>
      <c r="T149" s="4" t="s">
        <v>2037</v>
      </c>
      <c r="U149" s="4" t="s">
        <v>2038</v>
      </c>
      <c r="V149" s="4" t="s">
        <v>1417</v>
      </c>
      <c r="W149" s="4" t="s">
        <v>295</v>
      </c>
      <c r="X149" s="4" t="s">
        <v>1418</v>
      </c>
      <c r="Y149" s="4" t="s">
        <v>1419</v>
      </c>
    </row>
    <row r="150" spans="1:25">
      <c r="A150" s="9">
        <v>23</v>
      </c>
      <c r="B150" s="9" t="s">
        <v>1420</v>
      </c>
      <c r="C150" s="9">
        <v>70297</v>
      </c>
      <c r="D150" s="9" t="s">
        <v>261</v>
      </c>
      <c r="E150" s="9" t="s">
        <v>1421</v>
      </c>
      <c r="F150" s="4" t="s">
        <v>1422</v>
      </c>
      <c r="G150" s="39">
        <v>9315</v>
      </c>
      <c r="H150" s="4" t="s">
        <v>454</v>
      </c>
      <c r="I150" s="4" t="s">
        <v>134</v>
      </c>
      <c r="J150" s="4">
        <v>1</v>
      </c>
      <c r="K150" s="39">
        <f>_xlfn.XLOOKUP(IF(INT(G150/10000)+1&gt;10, 11, INT(G150/10000)+1), PARAM!$B$2:$B$12,PARAM!$D$2:$D$12,0)</f>
        <v>1900000</v>
      </c>
      <c r="L150" s="6">
        <v>0.3</v>
      </c>
      <c r="M150" s="34" t="s">
        <v>1423</v>
      </c>
      <c r="N150" s="34" t="s">
        <v>1424</v>
      </c>
      <c r="O150" s="7" t="s">
        <v>1425</v>
      </c>
      <c r="P150" s="7" t="s">
        <v>1426</v>
      </c>
      <c r="Q150" s="7" t="s">
        <v>1427</v>
      </c>
      <c r="R150" s="4" t="s">
        <v>2039</v>
      </c>
      <c r="S150" s="4" t="s">
        <v>270</v>
      </c>
      <c r="T150" s="4" t="s">
        <v>2040</v>
      </c>
      <c r="U150" s="4" t="s">
        <v>2041</v>
      </c>
      <c r="V150" s="4" t="s">
        <v>1428</v>
      </c>
      <c r="W150" s="4" t="s">
        <v>1429</v>
      </c>
      <c r="X150" s="4" t="s">
        <v>1430</v>
      </c>
      <c r="Y150" s="4" t="s">
        <v>1431</v>
      </c>
    </row>
    <row r="151" spans="1:25">
      <c r="A151" s="9">
        <v>23</v>
      </c>
      <c r="B151" s="9" t="s">
        <v>1420</v>
      </c>
      <c r="C151" s="9">
        <v>70424</v>
      </c>
      <c r="D151" s="9" t="s">
        <v>261</v>
      </c>
      <c r="E151" s="9" t="s">
        <v>1432</v>
      </c>
      <c r="F151" s="4" t="s">
        <v>1433</v>
      </c>
      <c r="G151" s="39">
        <v>25695</v>
      </c>
      <c r="H151" s="4" t="s">
        <v>454</v>
      </c>
      <c r="I151" s="4" t="s">
        <v>134</v>
      </c>
      <c r="K151" s="39">
        <f>_xlfn.XLOOKUP(IF(INT(G151/10000)+1&gt;10, 11, INT(G151/10000)+1), PARAM!$B$2:$B$12,PARAM!$D$2:$D$12,0)</f>
        <v>3200000</v>
      </c>
      <c r="L151" s="6">
        <v>0.5</v>
      </c>
      <c r="M151" s="34" t="s">
        <v>1434</v>
      </c>
      <c r="N151" s="34" t="s">
        <v>1435</v>
      </c>
      <c r="O151" s="7">
        <v>16210</v>
      </c>
      <c r="P151" s="7" t="s">
        <v>1436</v>
      </c>
      <c r="Q151" s="7" t="s">
        <v>1437</v>
      </c>
      <c r="R151" s="4" t="s">
        <v>2042</v>
      </c>
      <c r="S151" s="4" t="s">
        <v>270</v>
      </c>
      <c r="T151" s="4" t="s">
        <v>2043</v>
      </c>
      <c r="U151" s="4" t="s">
        <v>2044</v>
      </c>
      <c r="V151" s="4" t="s">
        <v>1438</v>
      </c>
      <c r="W151" s="4" t="s">
        <v>218</v>
      </c>
      <c r="X151" s="4" t="s">
        <v>1439</v>
      </c>
      <c r="Y151" s="4" t="s">
        <v>1440</v>
      </c>
    </row>
    <row r="152" spans="1:25">
      <c r="A152" s="9">
        <v>23</v>
      </c>
      <c r="B152" s="9" t="s">
        <v>1420</v>
      </c>
      <c r="C152" s="9">
        <v>70718</v>
      </c>
      <c r="D152" s="9" t="s">
        <v>261</v>
      </c>
      <c r="E152" s="9" t="s">
        <v>1441</v>
      </c>
      <c r="F152" s="4" t="s">
        <v>1442</v>
      </c>
      <c r="G152" s="39">
        <v>18119</v>
      </c>
      <c r="H152" s="4" t="s">
        <v>454</v>
      </c>
      <c r="I152" s="4" t="s">
        <v>134</v>
      </c>
      <c r="J152" s="4">
        <v>1</v>
      </c>
      <c r="K152" s="39">
        <f>_xlfn.XLOOKUP(IF(INT(G152/10000)+1&gt;10, 11, INT(G152/10000)+1), PARAM!$B$2:$B$12,PARAM!$D$2:$D$12,0)</f>
        <v>2500000</v>
      </c>
      <c r="L152" s="6">
        <v>0.3</v>
      </c>
      <c r="M152" s="34" t="s">
        <v>1443</v>
      </c>
      <c r="N152" s="34" t="s">
        <v>1444</v>
      </c>
      <c r="O152" s="7">
        <v>16230</v>
      </c>
      <c r="P152" s="7" t="s">
        <v>1445</v>
      </c>
      <c r="Q152" s="7" t="s">
        <v>1446</v>
      </c>
      <c r="R152" s="4" t="s">
        <v>2045</v>
      </c>
      <c r="S152" s="4" t="s">
        <v>270</v>
      </c>
      <c r="T152" s="4" t="s">
        <v>2046</v>
      </c>
      <c r="U152" s="4" t="s">
        <v>2047</v>
      </c>
      <c r="V152" s="4" t="s">
        <v>1447</v>
      </c>
      <c r="W152" s="4" t="s">
        <v>1448</v>
      </c>
      <c r="X152" s="4" t="s">
        <v>1449</v>
      </c>
      <c r="Y152" s="4" t="s">
        <v>1450</v>
      </c>
    </row>
    <row r="153" spans="1:25">
      <c r="A153" s="9">
        <v>23</v>
      </c>
      <c r="B153" s="9" t="s">
        <v>1420</v>
      </c>
      <c r="C153" s="9">
        <v>70726</v>
      </c>
      <c r="D153" s="9" t="s">
        <v>286</v>
      </c>
      <c r="E153" s="9" t="s">
        <v>1451</v>
      </c>
      <c r="F153" s="4" t="s">
        <v>1452</v>
      </c>
      <c r="G153" s="39">
        <v>123950</v>
      </c>
      <c r="H153" s="4" t="s">
        <v>277</v>
      </c>
      <c r="I153" s="4" t="s">
        <v>134</v>
      </c>
      <c r="K153" s="39">
        <f>_xlfn.XLOOKUP(IF(INT(G153/10000)+1&gt;10, 11, INT(G153/10000)+1), PARAM!$B$2:$B$12,PARAM!$D$2:$D$12,0)</f>
        <v>12500000</v>
      </c>
      <c r="L153" s="6">
        <v>0.5</v>
      </c>
      <c r="M153" s="34" t="s">
        <v>1453</v>
      </c>
      <c r="N153" s="34" t="s">
        <v>1454</v>
      </c>
      <c r="O153" s="7">
        <v>16000</v>
      </c>
      <c r="P153" s="7" t="s">
        <v>1455</v>
      </c>
      <c r="Q153" s="7" t="s">
        <v>1456</v>
      </c>
      <c r="R153" s="4" t="s">
        <v>2048</v>
      </c>
      <c r="S153" s="4" t="s">
        <v>315</v>
      </c>
      <c r="T153" s="4" t="s">
        <v>2049</v>
      </c>
      <c r="U153" s="4" t="s">
        <v>2050</v>
      </c>
      <c r="V153" s="4" t="s">
        <v>1457</v>
      </c>
      <c r="W153" s="4" t="s">
        <v>295</v>
      </c>
      <c r="X153" s="4" t="s">
        <v>1458</v>
      </c>
      <c r="Y153" s="4" t="s">
        <v>1459</v>
      </c>
    </row>
    <row r="154" spans="1:25">
      <c r="A154" s="9">
        <v>23</v>
      </c>
      <c r="B154" s="9" t="s">
        <v>1420</v>
      </c>
      <c r="C154" s="9">
        <v>70815</v>
      </c>
      <c r="D154" s="9" t="s">
        <v>261</v>
      </c>
      <c r="E154" s="9" t="s">
        <v>1460</v>
      </c>
      <c r="F154" s="4" t="s">
        <v>1461</v>
      </c>
      <c r="G154" s="39">
        <v>6360</v>
      </c>
      <c r="H154" s="4" t="s">
        <v>454</v>
      </c>
      <c r="I154" s="4" t="s">
        <v>134</v>
      </c>
      <c r="J154" s="4">
        <v>1</v>
      </c>
      <c r="K154" s="39">
        <f>_xlfn.XLOOKUP(IF(INT(G154/10000)+1&gt;10, 11, INT(G154/10000)+1), PARAM!$B$2:$B$12,PARAM!$D$2:$D$12,0)</f>
        <v>1900000</v>
      </c>
      <c r="L154" s="6">
        <v>0.3</v>
      </c>
      <c r="M154" s="34" t="s">
        <v>1462</v>
      </c>
      <c r="N154" s="34" t="s">
        <v>1463</v>
      </c>
      <c r="O154" s="7">
        <v>16240</v>
      </c>
      <c r="P154" s="7" t="s">
        <v>1464</v>
      </c>
      <c r="Q154" s="7" t="s">
        <v>1465</v>
      </c>
      <c r="R154" s="4" t="s">
        <v>2051</v>
      </c>
      <c r="S154" s="4" t="s">
        <v>270</v>
      </c>
      <c r="T154" s="4" t="s">
        <v>2052</v>
      </c>
      <c r="U154" s="4" t="s">
        <v>2053</v>
      </c>
      <c r="V154" s="4" t="s">
        <v>134</v>
      </c>
      <c r="W154" s="4" t="s">
        <v>134</v>
      </c>
      <c r="X154" s="4" t="s">
        <v>134</v>
      </c>
      <c r="Y154" s="4" t="s">
        <v>134</v>
      </c>
    </row>
    <row r="155" spans="1:25">
      <c r="A155" s="9">
        <v>23</v>
      </c>
      <c r="B155" s="9" t="s">
        <v>1420</v>
      </c>
      <c r="C155" s="9">
        <v>71226</v>
      </c>
      <c r="D155" s="9" t="s">
        <v>261</v>
      </c>
      <c r="E155" s="9" t="s">
        <v>1466</v>
      </c>
      <c r="F155" s="4" t="s">
        <v>1467</v>
      </c>
      <c r="G155" s="39">
        <v>1063</v>
      </c>
      <c r="H155" s="4" t="s">
        <v>454</v>
      </c>
      <c r="I155" s="4" t="s">
        <v>134</v>
      </c>
      <c r="K155" s="39">
        <f>_xlfn.XLOOKUP(IF(INT(G155/10000)+1&gt;10, 11, INT(G155/10000)+1), PARAM!$B$2:$B$12,PARAM!$D$2:$D$12,0)</f>
        <v>1900000</v>
      </c>
      <c r="L155" s="6">
        <v>0.5</v>
      </c>
      <c r="M155" s="34" t="s">
        <v>134</v>
      </c>
      <c r="N155" s="34" t="s">
        <v>134</v>
      </c>
      <c r="O155" s="7" t="s">
        <v>134</v>
      </c>
      <c r="P155" s="7" t="s">
        <v>134</v>
      </c>
      <c r="Q155" s="7" t="s">
        <v>134</v>
      </c>
      <c r="R155" s="4" t="s">
        <v>2054</v>
      </c>
      <c r="S155" s="4" t="s">
        <v>270</v>
      </c>
      <c r="T155" s="4" t="s">
        <v>2055</v>
      </c>
      <c r="U155" s="4" t="s">
        <v>2056</v>
      </c>
      <c r="V155" s="4" t="s">
        <v>134</v>
      </c>
      <c r="W155" s="4" t="s">
        <v>134</v>
      </c>
      <c r="X155" s="4" t="s">
        <v>134</v>
      </c>
      <c r="Y155" s="4" t="s">
        <v>134</v>
      </c>
    </row>
    <row r="156" spans="1:25">
      <c r="A156" s="9">
        <v>24</v>
      </c>
      <c r="B156" s="9" t="s">
        <v>1468</v>
      </c>
      <c r="C156" s="9">
        <v>70335</v>
      </c>
      <c r="D156" s="9" t="s">
        <v>261</v>
      </c>
      <c r="E156" s="9" t="s">
        <v>1469</v>
      </c>
      <c r="F156" s="4" t="s">
        <v>1470</v>
      </c>
      <c r="G156" s="39">
        <v>6065</v>
      </c>
      <c r="H156" s="4" t="s">
        <v>454</v>
      </c>
      <c r="I156" s="4" t="s">
        <v>134</v>
      </c>
      <c r="J156" s="4">
        <v>1</v>
      </c>
      <c r="K156" s="39">
        <f>_xlfn.XLOOKUP(IF(INT(G156/10000)+1&gt;10, 11, INT(G156/10000)+1), PARAM!$B$2:$B$12,PARAM!$D$2:$D$12,0)</f>
        <v>1900000</v>
      </c>
      <c r="L156" s="6">
        <v>0.3</v>
      </c>
      <c r="M156" s="34" t="s">
        <v>1471</v>
      </c>
      <c r="N156" s="34" t="s">
        <v>1472</v>
      </c>
      <c r="O156" s="7">
        <v>17540</v>
      </c>
      <c r="P156" s="7" t="s">
        <v>1473</v>
      </c>
      <c r="Q156" s="7" t="s">
        <v>1474</v>
      </c>
      <c r="R156" s="4" t="s">
        <v>2057</v>
      </c>
      <c r="S156" s="4" t="s">
        <v>270</v>
      </c>
      <c r="T156" s="4" t="s">
        <v>2058</v>
      </c>
      <c r="U156" s="4" t="s">
        <v>2059</v>
      </c>
      <c r="V156" s="4" t="s">
        <v>1475</v>
      </c>
      <c r="W156" s="4" t="s">
        <v>1476</v>
      </c>
      <c r="X156" s="4" t="s">
        <v>1477</v>
      </c>
      <c r="Y156" s="4" t="s">
        <v>1478</v>
      </c>
    </row>
    <row r="157" spans="1:25">
      <c r="A157" s="9">
        <v>24</v>
      </c>
      <c r="B157" s="9" t="s">
        <v>1468</v>
      </c>
      <c r="C157" s="9">
        <v>70351</v>
      </c>
      <c r="D157" s="9" t="s">
        <v>261</v>
      </c>
      <c r="E157" s="9" t="s">
        <v>1479</v>
      </c>
      <c r="F157" s="4" t="s">
        <v>1480</v>
      </c>
      <c r="G157" s="39">
        <v>41068</v>
      </c>
      <c r="H157" s="4" t="s">
        <v>454</v>
      </c>
      <c r="I157" s="4" t="s">
        <v>134</v>
      </c>
      <c r="J157" s="4">
        <v>1</v>
      </c>
      <c r="K157" s="39">
        <f>_xlfn.XLOOKUP(IF(INT(G157/10000)+1&gt;10, 11, INT(G157/10000)+1), PARAM!$B$2:$B$12,PARAM!$D$2:$D$12,0)</f>
        <v>5700000</v>
      </c>
      <c r="L157" s="6">
        <v>0.3</v>
      </c>
      <c r="M157" s="34" t="s">
        <v>1481</v>
      </c>
      <c r="N157" s="34" t="s">
        <v>1482</v>
      </c>
      <c r="O157" s="7" t="s">
        <v>1483</v>
      </c>
      <c r="P157" s="7" t="s">
        <v>1484</v>
      </c>
      <c r="Q157" s="7" t="s">
        <v>1485</v>
      </c>
      <c r="R157" s="4" t="s">
        <v>2060</v>
      </c>
      <c r="S157" s="4" t="s">
        <v>270</v>
      </c>
      <c r="T157" s="4" t="s">
        <v>2061</v>
      </c>
      <c r="U157" s="4" t="s">
        <v>2062</v>
      </c>
      <c r="V157" s="4" t="s">
        <v>1486</v>
      </c>
      <c r="W157" s="4" t="s">
        <v>1487</v>
      </c>
      <c r="X157" s="4" t="s">
        <v>1488</v>
      </c>
      <c r="Y157" s="4" t="s">
        <v>1489</v>
      </c>
    </row>
    <row r="158" spans="1:25">
      <c r="A158" s="9">
        <v>24</v>
      </c>
      <c r="B158" s="9" t="s">
        <v>1468</v>
      </c>
      <c r="C158" s="9">
        <v>70416</v>
      </c>
      <c r="D158" s="9" t="s">
        <v>261</v>
      </c>
      <c r="E158" s="9" t="s">
        <v>1490</v>
      </c>
      <c r="F158" s="4" t="s">
        <v>1491</v>
      </c>
      <c r="G158" s="39">
        <v>17532</v>
      </c>
      <c r="H158" s="4" t="s">
        <v>454</v>
      </c>
      <c r="I158" s="4" t="s">
        <v>134</v>
      </c>
      <c r="J158" s="4">
        <v>1</v>
      </c>
      <c r="K158" s="39">
        <f>_xlfn.XLOOKUP(IF(INT(G158/10000)+1&gt;10, 11, INT(G158/10000)+1), PARAM!$B$2:$B$12,PARAM!$D$2:$D$12,0)</f>
        <v>2500000</v>
      </c>
      <c r="L158" s="6">
        <v>0.3</v>
      </c>
      <c r="M158" s="34" t="s">
        <v>1492</v>
      </c>
      <c r="N158" s="34" t="s">
        <v>1493</v>
      </c>
      <c r="O158" s="7">
        <v>17510</v>
      </c>
      <c r="P158" s="7" t="s">
        <v>1494</v>
      </c>
      <c r="Q158" s="7" t="s">
        <v>1495</v>
      </c>
      <c r="R158" s="4" t="s">
        <v>2063</v>
      </c>
      <c r="S158" s="4" t="s">
        <v>270</v>
      </c>
      <c r="T158" s="4" t="s">
        <v>2064</v>
      </c>
      <c r="U158" s="4" t="s">
        <v>2065</v>
      </c>
      <c r="V158" s="4" t="s">
        <v>1496</v>
      </c>
      <c r="W158" s="4" t="s">
        <v>1497</v>
      </c>
      <c r="X158" s="4" t="s">
        <v>1498</v>
      </c>
      <c r="Y158" s="4" t="s">
        <v>1499</v>
      </c>
    </row>
    <row r="159" spans="1:25">
      <c r="A159" s="9">
        <v>24</v>
      </c>
      <c r="B159" s="9" t="s">
        <v>1468</v>
      </c>
      <c r="C159" s="9">
        <v>70963</v>
      </c>
      <c r="D159" s="9" t="s">
        <v>261</v>
      </c>
      <c r="E159" s="9" t="s">
        <v>1500</v>
      </c>
      <c r="F159" s="4" t="s">
        <v>1501</v>
      </c>
      <c r="G159" s="39">
        <v>33449</v>
      </c>
      <c r="H159" s="4" t="s">
        <v>454</v>
      </c>
      <c r="I159" s="4" t="s">
        <v>134</v>
      </c>
      <c r="J159" s="4">
        <v>1</v>
      </c>
      <c r="K159" s="39">
        <f>_xlfn.XLOOKUP(IF(INT(G159/10000)+1&gt;10, 11, INT(G159/10000)+1), PARAM!$B$2:$B$12,PARAM!$D$2:$D$12,0)</f>
        <v>4400000</v>
      </c>
      <c r="L159" s="6">
        <v>0.3</v>
      </c>
      <c r="M159" s="34" t="s">
        <v>1502</v>
      </c>
      <c r="N159" s="34" t="s">
        <v>1503</v>
      </c>
      <c r="O159" s="7">
        <v>17523</v>
      </c>
      <c r="P159" s="7" t="s">
        <v>1504</v>
      </c>
      <c r="Q159" s="7" t="s">
        <v>1505</v>
      </c>
      <c r="R159" s="4" t="s">
        <v>2066</v>
      </c>
      <c r="S159" s="4" t="s">
        <v>270</v>
      </c>
      <c r="T159" s="4" t="s">
        <v>2067</v>
      </c>
      <c r="U159" s="4" t="s">
        <v>2068</v>
      </c>
      <c r="V159" s="4" t="s">
        <v>1506</v>
      </c>
      <c r="W159" s="4" t="s">
        <v>1507</v>
      </c>
      <c r="X159" s="4" t="s">
        <v>1508</v>
      </c>
      <c r="Y159" s="4" t="s">
        <v>1509</v>
      </c>
    </row>
    <row r="160" spans="1:25">
      <c r="A160" s="9">
        <v>24</v>
      </c>
      <c r="B160" s="9" t="s">
        <v>1468</v>
      </c>
      <c r="C160" s="9">
        <v>71137</v>
      </c>
      <c r="D160" s="9" t="s">
        <v>261</v>
      </c>
      <c r="E160" s="9" t="s">
        <v>1510</v>
      </c>
      <c r="F160" s="4" t="s">
        <v>1511</v>
      </c>
      <c r="G160" s="39">
        <v>16991</v>
      </c>
      <c r="H160" s="4" t="s">
        <v>454</v>
      </c>
      <c r="I160" s="4" t="s">
        <v>134</v>
      </c>
      <c r="J160" s="4">
        <v>1</v>
      </c>
      <c r="K160" s="39">
        <f>_xlfn.XLOOKUP(IF(INT(G160/10000)+1&gt;10, 11, INT(G160/10000)+1), PARAM!$B$2:$B$12,PARAM!$D$2:$D$12,0)</f>
        <v>2500000</v>
      </c>
      <c r="L160" s="6">
        <v>0.3</v>
      </c>
      <c r="M160" s="34" t="s">
        <v>134</v>
      </c>
      <c r="N160" s="34" t="s">
        <v>134</v>
      </c>
      <c r="O160" s="7" t="s">
        <v>134</v>
      </c>
      <c r="P160" s="7" t="s">
        <v>134</v>
      </c>
      <c r="Q160" s="7" t="s">
        <v>134</v>
      </c>
      <c r="R160" s="4" t="s">
        <v>2069</v>
      </c>
      <c r="S160" s="4" t="s">
        <v>270</v>
      </c>
      <c r="T160" s="4" t="s">
        <v>2070</v>
      </c>
      <c r="U160" s="4" t="s">
        <v>2071</v>
      </c>
      <c r="V160" s="4" t="s">
        <v>134</v>
      </c>
      <c r="W160" s="4" t="s">
        <v>134</v>
      </c>
      <c r="X160" s="4" t="s">
        <v>134</v>
      </c>
      <c r="Y160" s="4" t="s">
        <v>134</v>
      </c>
    </row>
    <row r="161" spans="1:25">
      <c r="A161" s="9">
        <v>24</v>
      </c>
      <c r="B161" s="9" t="s">
        <v>1468</v>
      </c>
      <c r="C161" s="9">
        <v>71161</v>
      </c>
      <c r="D161" s="9" t="s">
        <v>261</v>
      </c>
      <c r="E161" s="9" t="s">
        <v>1512</v>
      </c>
      <c r="F161" s="4" t="s">
        <v>1513</v>
      </c>
      <c r="G161" s="39">
        <v>4316</v>
      </c>
      <c r="H161" s="4" t="s">
        <v>454</v>
      </c>
      <c r="I161" s="4" t="s">
        <v>134</v>
      </c>
      <c r="J161" s="4">
        <v>1</v>
      </c>
      <c r="K161" s="39">
        <f>_xlfn.XLOOKUP(IF(INT(G161/10000)+1&gt;10, 11, INT(G161/10000)+1), PARAM!$B$2:$B$12,PARAM!$D$2:$D$12,0)</f>
        <v>1900000</v>
      </c>
      <c r="L161" s="6">
        <v>0.3</v>
      </c>
      <c r="M161" s="34" t="s">
        <v>1514</v>
      </c>
      <c r="N161" s="34" t="s">
        <v>1515</v>
      </c>
      <c r="O161" s="7" t="s">
        <v>134</v>
      </c>
      <c r="P161" s="7" t="s">
        <v>134</v>
      </c>
      <c r="Q161" s="7" t="s">
        <v>134</v>
      </c>
      <c r="R161" s="4" t="s">
        <v>2072</v>
      </c>
      <c r="S161" s="4" t="s">
        <v>270</v>
      </c>
      <c r="T161" s="4" t="s">
        <v>2073</v>
      </c>
      <c r="U161" s="4" t="s">
        <v>2074</v>
      </c>
      <c r="V161" s="4" t="s">
        <v>1516</v>
      </c>
      <c r="W161" s="4">
        <v>0</v>
      </c>
      <c r="X161" s="4" t="s">
        <v>1517</v>
      </c>
      <c r="Y161" s="4" t="s">
        <v>1518</v>
      </c>
    </row>
    <row r="162" spans="1:25">
      <c r="A162" s="9">
        <v>24</v>
      </c>
      <c r="B162" s="9" t="s">
        <v>1468</v>
      </c>
      <c r="C162" s="9">
        <v>79057</v>
      </c>
      <c r="D162" s="9" t="s">
        <v>286</v>
      </c>
      <c r="E162" s="9" t="s">
        <v>1519</v>
      </c>
      <c r="F162" s="4" t="s">
        <v>1520</v>
      </c>
      <c r="G162" s="39">
        <v>74381</v>
      </c>
      <c r="H162" s="4" t="s">
        <v>264</v>
      </c>
      <c r="I162" s="4" t="s">
        <v>134</v>
      </c>
      <c r="K162" s="39">
        <f>_xlfn.XLOOKUP(IF(INT(G162/10000)+1&gt;10, 11, INT(G162/10000)+1), PARAM!$B$2:$B$12,PARAM!$D$2:$D$12,0)</f>
        <v>8200000</v>
      </c>
      <c r="L162" s="6">
        <v>0.5</v>
      </c>
      <c r="M162" s="34" t="s">
        <v>1521</v>
      </c>
      <c r="N162" s="34" t="s">
        <v>1522</v>
      </c>
      <c r="O162" s="7">
        <v>17501</v>
      </c>
      <c r="P162" s="7" t="s">
        <v>1523</v>
      </c>
      <c r="Q162" s="7" t="s">
        <v>1524</v>
      </c>
      <c r="R162" s="4" t="s">
        <v>2075</v>
      </c>
      <c r="S162" s="4" t="s">
        <v>315</v>
      </c>
      <c r="T162" s="4" t="s">
        <v>2076</v>
      </c>
      <c r="U162" s="4" t="s">
        <v>2077</v>
      </c>
      <c r="V162" s="4" t="s">
        <v>1525</v>
      </c>
      <c r="W162" s="4" t="s">
        <v>1526</v>
      </c>
      <c r="X162" s="4" t="s">
        <v>1527</v>
      </c>
      <c r="Y162" s="4" t="s">
        <v>1528</v>
      </c>
    </row>
    <row r="163" spans="1:25">
      <c r="A163" s="9">
        <v>25</v>
      </c>
      <c r="B163" s="9" t="s">
        <v>1529</v>
      </c>
      <c r="C163" s="9">
        <v>90034</v>
      </c>
      <c r="D163" s="9" t="s">
        <v>261</v>
      </c>
      <c r="E163" s="9" t="s">
        <v>1530</v>
      </c>
      <c r="F163" s="4" t="s">
        <v>1531</v>
      </c>
      <c r="I163" s="4" t="s">
        <v>134</v>
      </c>
      <c r="J163" s="4" t="s">
        <v>134</v>
      </c>
      <c r="M163" s="34" t="s">
        <v>134</v>
      </c>
      <c r="N163" s="34" t="s">
        <v>134</v>
      </c>
      <c r="O163" s="7" t="s">
        <v>134</v>
      </c>
      <c r="P163" s="7" t="s">
        <v>134</v>
      </c>
      <c r="Q163" s="7" t="s">
        <v>134</v>
      </c>
      <c r="R163" s="4" t="s">
        <v>134</v>
      </c>
      <c r="S163" s="4" t="s">
        <v>134</v>
      </c>
      <c r="T163" s="4" t="s">
        <v>134</v>
      </c>
      <c r="U163" s="4" t="s">
        <v>134</v>
      </c>
      <c r="V163" s="4" t="s">
        <v>134</v>
      </c>
      <c r="W163" s="4" t="s">
        <v>134</v>
      </c>
      <c r="X163" s="4" t="s">
        <v>134</v>
      </c>
      <c r="Y163" s="4" t="s">
        <v>134</v>
      </c>
    </row>
    <row r="164" spans="1:25">
      <c r="A164" s="9">
        <v>25</v>
      </c>
      <c r="B164" s="9" t="s">
        <v>1529</v>
      </c>
      <c r="C164" s="9">
        <v>90115</v>
      </c>
      <c r="D164" s="9" t="s">
        <v>261</v>
      </c>
      <c r="E164" s="9" t="s">
        <v>1532</v>
      </c>
      <c r="F164" s="4" t="s">
        <v>1533</v>
      </c>
      <c r="I164" s="4" t="s">
        <v>134</v>
      </c>
      <c r="J164" s="4" t="s">
        <v>134</v>
      </c>
      <c r="M164" s="34" t="s">
        <v>134</v>
      </c>
      <c r="N164" s="34" t="s">
        <v>134</v>
      </c>
      <c r="O164" s="7" t="s">
        <v>134</v>
      </c>
      <c r="P164" s="7" t="s">
        <v>134</v>
      </c>
      <c r="Q164" s="7" t="s">
        <v>134</v>
      </c>
      <c r="R164" s="4" t="s">
        <v>134</v>
      </c>
      <c r="S164" s="4" t="s">
        <v>134</v>
      </c>
      <c r="T164" s="4" t="s">
        <v>134</v>
      </c>
      <c r="U164" s="4" t="s">
        <v>134</v>
      </c>
      <c r="V164" s="4" t="s">
        <v>134</v>
      </c>
      <c r="W164" s="4" t="s">
        <v>134</v>
      </c>
      <c r="X164" s="4" t="s">
        <v>134</v>
      </c>
      <c r="Y164" s="4" t="s">
        <v>134</v>
      </c>
    </row>
    <row r="165" spans="1:25">
      <c r="A165" s="9">
        <v>25</v>
      </c>
      <c r="B165" s="9" t="s">
        <v>1529</v>
      </c>
      <c r="C165" s="9">
        <v>90131</v>
      </c>
      <c r="D165" s="9" t="s">
        <v>261</v>
      </c>
      <c r="E165" s="9" t="s">
        <v>1534</v>
      </c>
      <c r="F165" s="4" t="s">
        <v>1535</v>
      </c>
      <c r="I165" s="4" t="s">
        <v>134</v>
      </c>
      <c r="J165" s="4" t="s">
        <v>134</v>
      </c>
      <c r="M165" s="34" t="s">
        <v>134</v>
      </c>
      <c r="N165" s="34" t="s">
        <v>134</v>
      </c>
      <c r="O165" s="7" t="s">
        <v>134</v>
      </c>
      <c r="P165" s="7" t="s">
        <v>134</v>
      </c>
      <c r="Q165" s="7" t="s">
        <v>134</v>
      </c>
      <c r="R165" s="4" t="s">
        <v>134</v>
      </c>
      <c r="S165" s="4" t="s">
        <v>134</v>
      </c>
      <c r="T165" s="4" t="s">
        <v>134</v>
      </c>
      <c r="U165" s="4" t="s">
        <v>134</v>
      </c>
      <c r="V165" s="4" t="s">
        <v>134</v>
      </c>
      <c r="W165" s="4" t="s">
        <v>134</v>
      </c>
      <c r="X165" s="4" t="s">
        <v>134</v>
      </c>
      <c r="Y165" s="4" t="s">
        <v>134</v>
      </c>
    </row>
    <row r="166" spans="1:25">
      <c r="A166" s="9">
        <v>25</v>
      </c>
      <c r="B166" s="9" t="s">
        <v>1529</v>
      </c>
      <c r="C166" s="9">
        <v>90166</v>
      </c>
      <c r="D166" s="9" t="s">
        <v>261</v>
      </c>
      <c r="E166" s="9" t="s">
        <v>1536</v>
      </c>
      <c r="F166" s="4" t="s">
        <v>1537</v>
      </c>
      <c r="I166" s="4" t="s">
        <v>134</v>
      </c>
      <c r="J166" s="4" t="s">
        <v>134</v>
      </c>
      <c r="M166" s="34" t="s">
        <v>134</v>
      </c>
      <c r="N166" s="34" t="s">
        <v>134</v>
      </c>
      <c r="O166" s="7" t="s">
        <v>134</v>
      </c>
      <c r="P166" s="7" t="s">
        <v>134</v>
      </c>
      <c r="Q166" s="7" t="s">
        <v>134</v>
      </c>
      <c r="R166" s="4" t="s">
        <v>134</v>
      </c>
      <c r="S166" s="4">
        <v>162</v>
      </c>
      <c r="T166" s="4" t="s">
        <v>134</v>
      </c>
      <c r="U166" s="4" t="s">
        <v>134</v>
      </c>
      <c r="V166" s="4" t="s">
        <v>134</v>
      </c>
      <c r="W166" s="4" t="s">
        <v>134</v>
      </c>
      <c r="X166" s="4" t="s">
        <v>134</v>
      </c>
      <c r="Y166" s="4" t="s">
        <v>134</v>
      </c>
    </row>
    <row r="167" spans="1:25">
      <c r="A167" s="9">
        <v>25</v>
      </c>
      <c r="B167" s="9" t="s">
        <v>1529</v>
      </c>
      <c r="C167" s="9">
        <v>90204</v>
      </c>
      <c r="D167" s="9" t="s">
        <v>261</v>
      </c>
      <c r="E167" s="9" t="s">
        <v>1538</v>
      </c>
      <c r="F167" s="4" t="s">
        <v>1539</v>
      </c>
      <c r="I167" s="4" t="s">
        <v>134</v>
      </c>
      <c r="J167" s="4" t="s">
        <v>134</v>
      </c>
      <c r="M167" s="34" t="s">
        <v>134</v>
      </c>
      <c r="N167" s="34" t="s">
        <v>134</v>
      </c>
      <c r="O167" s="7" t="s">
        <v>134</v>
      </c>
      <c r="P167" s="7" t="s">
        <v>134</v>
      </c>
      <c r="Q167" s="7" t="s">
        <v>134</v>
      </c>
      <c r="R167" s="4" t="s">
        <v>134</v>
      </c>
      <c r="S167" s="4" t="s">
        <v>134</v>
      </c>
      <c r="T167" s="4" t="s">
        <v>134</v>
      </c>
      <c r="U167" s="4" t="s">
        <v>134</v>
      </c>
      <c r="V167" s="4" t="s">
        <v>134</v>
      </c>
      <c r="W167" s="4" t="s">
        <v>134</v>
      </c>
      <c r="X167" s="4" t="s">
        <v>134</v>
      </c>
      <c r="Y167" s="4" t="s">
        <v>134</v>
      </c>
    </row>
    <row r="168" spans="1:25">
      <c r="A168" s="9">
        <v>25</v>
      </c>
      <c r="B168" s="9" t="s">
        <v>1529</v>
      </c>
      <c r="C168" s="9">
        <v>90247</v>
      </c>
      <c r="D168" s="9" t="s">
        <v>261</v>
      </c>
      <c r="E168" s="9" t="s">
        <v>1540</v>
      </c>
      <c r="F168" s="4" t="s">
        <v>1541</v>
      </c>
      <c r="I168" s="4" t="s">
        <v>134</v>
      </c>
      <c r="J168" s="4" t="s">
        <v>134</v>
      </c>
      <c r="M168" s="34" t="s">
        <v>134</v>
      </c>
      <c r="N168" s="34" t="s">
        <v>134</v>
      </c>
      <c r="O168" s="7" t="s">
        <v>134</v>
      </c>
      <c r="P168" s="7" t="s">
        <v>134</v>
      </c>
      <c r="Q168" s="7" t="s">
        <v>134</v>
      </c>
      <c r="R168" s="4" t="s">
        <v>134</v>
      </c>
      <c r="S168" s="4" t="s">
        <v>134</v>
      </c>
      <c r="T168" s="4" t="s">
        <v>134</v>
      </c>
      <c r="U168" s="4" t="s">
        <v>134</v>
      </c>
      <c r="V168" s="4" t="s">
        <v>134</v>
      </c>
      <c r="W168" s="4" t="s">
        <v>134</v>
      </c>
      <c r="X168" s="4" t="s">
        <v>134</v>
      </c>
      <c r="Y168" s="4" t="s">
        <v>134</v>
      </c>
    </row>
    <row r="169" spans="1:25">
      <c r="A169" s="9">
        <v>25</v>
      </c>
      <c r="B169" s="9" t="s">
        <v>1529</v>
      </c>
      <c r="C169" s="9">
        <v>90263</v>
      </c>
      <c r="D169" s="9" t="s">
        <v>286</v>
      </c>
      <c r="E169" s="9" t="s">
        <v>1542</v>
      </c>
      <c r="F169" s="4" t="s">
        <v>1543</v>
      </c>
      <c r="I169" s="4" t="s">
        <v>134</v>
      </c>
      <c r="J169" s="4" t="s">
        <v>134</v>
      </c>
      <c r="M169" s="34" t="s">
        <v>134</v>
      </c>
      <c r="N169" s="34" t="s">
        <v>134</v>
      </c>
      <c r="O169" s="7" t="s">
        <v>134</v>
      </c>
      <c r="P169" s="7" t="s">
        <v>134</v>
      </c>
      <c r="Q169" s="7" t="s">
        <v>134</v>
      </c>
      <c r="R169" s="4" t="s">
        <v>134</v>
      </c>
      <c r="S169" s="4" t="s">
        <v>134</v>
      </c>
      <c r="T169" s="4" t="s">
        <v>134</v>
      </c>
      <c r="U169" s="4" t="s">
        <v>134</v>
      </c>
      <c r="V169" s="4" t="s">
        <v>134</v>
      </c>
      <c r="W169" s="4" t="s">
        <v>134</v>
      </c>
      <c r="X169" s="4" t="s">
        <v>134</v>
      </c>
      <c r="Y169" s="4" t="s">
        <v>134</v>
      </c>
    </row>
    <row r="170" spans="1:25">
      <c r="A170" s="9">
        <v>25</v>
      </c>
      <c r="B170" s="9" t="s">
        <v>1529</v>
      </c>
      <c r="C170" s="9">
        <v>90301</v>
      </c>
      <c r="D170" s="9" t="s">
        <v>261</v>
      </c>
      <c r="E170" s="9" t="s">
        <v>1544</v>
      </c>
      <c r="F170" s="4" t="s">
        <v>1545</v>
      </c>
      <c r="I170" s="4" t="s">
        <v>134</v>
      </c>
      <c r="J170" s="4" t="s">
        <v>134</v>
      </c>
      <c r="M170" s="34" t="s">
        <v>134</v>
      </c>
      <c r="N170" s="34" t="s">
        <v>134</v>
      </c>
      <c r="O170" s="7" t="s">
        <v>134</v>
      </c>
      <c r="P170" s="7" t="s">
        <v>134</v>
      </c>
      <c r="Q170" s="7" t="s">
        <v>134</v>
      </c>
      <c r="R170" s="4" t="s">
        <v>134</v>
      </c>
      <c r="S170" s="4" t="s">
        <v>134</v>
      </c>
      <c r="T170" s="4" t="s">
        <v>134</v>
      </c>
      <c r="U170" s="4" t="s">
        <v>134</v>
      </c>
      <c r="V170" s="4" t="s">
        <v>134</v>
      </c>
      <c r="W170" s="4" t="s">
        <v>134</v>
      </c>
      <c r="X170" s="4" t="s">
        <v>134</v>
      </c>
      <c r="Y170" s="4" t="s">
        <v>134</v>
      </c>
    </row>
    <row r="171" spans="1:25">
      <c r="A171" s="9">
        <v>25</v>
      </c>
      <c r="B171" s="9" t="s">
        <v>1529</v>
      </c>
      <c r="C171" s="9">
        <v>90310</v>
      </c>
      <c r="D171" s="9" t="s">
        <v>261</v>
      </c>
      <c r="E171" s="9" t="s">
        <v>1546</v>
      </c>
      <c r="F171" s="4" t="s">
        <v>1547</v>
      </c>
      <c r="I171" s="4" t="s">
        <v>134</v>
      </c>
      <c r="J171" s="4" t="s">
        <v>134</v>
      </c>
      <c r="M171" s="34" t="s">
        <v>134</v>
      </c>
      <c r="N171" s="34" t="s">
        <v>134</v>
      </c>
      <c r="O171" s="7" t="s">
        <v>134</v>
      </c>
      <c r="P171" s="7" t="s">
        <v>134</v>
      </c>
      <c r="Q171" s="7" t="s">
        <v>134</v>
      </c>
      <c r="R171" s="4" t="s">
        <v>134</v>
      </c>
      <c r="S171" s="4" t="s">
        <v>134</v>
      </c>
      <c r="T171" s="4" t="s">
        <v>134</v>
      </c>
      <c r="U171" s="4" t="s">
        <v>134</v>
      </c>
      <c r="V171" s="4" t="s">
        <v>134</v>
      </c>
      <c r="W171" s="4" t="s">
        <v>134</v>
      </c>
      <c r="X171" s="4" t="s">
        <v>134</v>
      </c>
      <c r="Y171" s="4" t="s">
        <v>134</v>
      </c>
    </row>
    <row r="172" spans="1:25">
      <c r="A172" s="9">
        <v>25</v>
      </c>
      <c r="B172" s="9" t="s">
        <v>1529</v>
      </c>
      <c r="C172" s="9">
        <v>90328</v>
      </c>
      <c r="D172" s="9" t="s">
        <v>261</v>
      </c>
      <c r="E172" s="9" t="s">
        <v>1548</v>
      </c>
      <c r="F172" s="4" t="s">
        <v>1549</v>
      </c>
      <c r="I172" s="4" t="s">
        <v>134</v>
      </c>
      <c r="J172" s="4" t="s">
        <v>134</v>
      </c>
      <c r="M172" s="34" t="s">
        <v>134</v>
      </c>
      <c r="N172" s="34" t="s">
        <v>134</v>
      </c>
      <c r="O172" s="7" t="s">
        <v>134</v>
      </c>
      <c r="P172" s="7" t="s">
        <v>134</v>
      </c>
      <c r="Q172" s="7" t="s">
        <v>134</v>
      </c>
      <c r="R172" s="4" t="s">
        <v>134</v>
      </c>
      <c r="S172" s="4" t="s">
        <v>134</v>
      </c>
      <c r="T172" s="4" t="s">
        <v>134</v>
      </c>
      <c r="U172" s="4" t="s">
        <v>134</v>
      </c>
      <c r="V172" s="4" t="s">
        <v>134</v>
      </c>
      <c r="W172" s="4" t="s">
        <v>134</v>
      </c>
      <c r="X172" s="4" t="s">
        <v>134</v>
      </c>
      <c r="Y172" s="4" t="s">
        <v>134</v>
      </c>
    </row>
    <row r="173" spans="1:25">
      <c r="A173" s="9">
        <v>26</v>
      </c>
      <c r="B173" s="9" t="s">
        <v>1550</v>
      </c>
      <c r="C173" s="9">
        <v>90069</v>
      </c>
      <c r="D173" s="9" t="s">
        <v>261</v>
      </c>
      <c r="E173" s="9" t="s">
        <v>1551</v>
      </c>
      <c r="F173" s="4" t="s">
        <v>1552</v>
      </c>
      <c r="I173" s="4" t="s">
        <v>134</v>
      </c>
      <c r="J173" s="4" t="s">
        <v>134</v>
      </c>
      <c r="M173" s="34" t="s">
        <v>134</v>
      </c>
      <c r="N173" s="34" t="s">
        <v>134</v>
      </c>
      <c r="O173" s="7" t="s">
        <v>134</v>
      </c>
      <c r="P173" s="7" t="s">
        <v>134</v>
      </c>
      <c r="Q173" s="7" t="s">
        <v>134</v>
      </c>
      <c r="R173" s="4" t="s">
        <v>134</v>
      </c>
      <c r="S173" s="4" t="s">
        <v>134</v>
      </c>
      <c r="T173" s="4" t="s">
        <v>134</v>
      </c>
      <c r="U173" s="4" t="s">
        <v>134</v>
      </c>
      <c r="V173" s="4" t="s">
        <v>134</v>
      </c>
      <c r="W173" s="4" t="s">
        <v>134</v>
      </c>
      <c r="X173" s="4" t="s">
        <v>134</v>
      </c>
      <c r="Y173" s="4" t="s">
        <v>134</v>
      </c>
    </row>
    <row r="174" spans="1:25">
      <c r="A174" s="9">
        <v>26</v>
      </c>
      <c r="B174" s="9" t="s">
        <v>1550</v>
      </c>
      <c r="C174" s="9">
        <v>90085</v>
      </c>
      <c r="D174" s="9" t="s">
        <v>261</v>
      </c>
      <c r="E174" s="9" t="s">
        <v>1553</v>
      </c>
      <c r="F174" s="4" t="s">
        <v>1554</v>
      </c>
      <c r="I174" s="4" t="s">
        <v>134</v>
      </c>
      <c r="J174" s="4" t="s">
        <v>134</v>
      </c>
      <c r="M174" s="34" t="s">
        <v>134</v>
      </c>
      <c r="N174" s="34" t="s">
        <v>134</v>
      </c>
      <c r="O174" s="7" t="s">
        <v>134</v>
      </c>
      <c r="P174" s="7" t="s">
        <v>134</v>
      </c>
      <c r="Q174" s="7" t="s">
        <v>134</v>
      </c>
      <c r="R174" s="4" t="s">
        <v>134</v>
      </c>
      <c r="S174" s="4" t="s">
        <v>134</v>
      </c>
      <c r="T174" s="4" t="s">
        <v>134</v>
      </c>
      <c r="U174" s="4" t="s">
        <v>134</v>
      </c>
      <c r="V174" s="4" t="s">
        <v>134</v>
      </c>
      <c r="W174" s="4" t="s">
        <v>134</v>
      </c>
      <c r="X174" s="4" t="s">
        <v>134</v>
      </c>
      <c r="Y174" s="4" t="s">
        <v>134</v>
      </c>
    </row>
    <row r="175" spans="1:25">
      <c r="A175" s="9">
        <v>26</v>
      </c>
      <c r="B175" s="9" t="s">
        <v>1550</v>
      </c>
      <c r="C175" s="9">
        <v>90107</v>
      </c>
      <c r="D175" s="9" t="s">
        <v>261</v>
      </c>
      <c r="E175" s="9" t="s">
        <v>1555</v>
      </c>
      <c r="F175" s="4" t="s">
        <v>1556</v>
      </c>
      <c r="I175" s="4" t="s">
        <v>134</v>
      </c>
      <c r="J175" s="4" t="s">
        <v>134</v>
      </c>
      <c r="M175" s="34" t="s">
        <v>134</v>
      </c>
      <c r="N175" s="34" t="s">
        <v>134</v>
      </c>
      <c r="O175" s="7" t="s">
        <v>134</v>
      </c>
      <c r="P175" s="7" t="s">
        <v>134</v>
      </c>
      <c r="Q175" s="7" t="s">
        <v>134</v>
      </c>
      <c r="R175" s="4" t="s">
        <v>134</v>
      </c>
      <c r="S175" s="4" t="s">
        <v>134</v>
      </c>
      <c r="T175" s="4" t="s">
        <v>134</v>
      </c>
      <c r="U175" s="4" t="s">
        <v>134</v>
      </c>
      <c r="V175" s="4" t="s">
        <v>134</v>
      </c>
      <c r="W175" s="4" t="s">
        <v>134</v>
      </c>
      <c r="X175" s="4" t="s">
        <v>134</v>
      </c>
      <c r="Y175" s="4" t="s">
        <v>134</v>
      </c>
    </row>
    <row r="176" spans="1:25">
      <c r="A176" s="9">
        <v>26</v>
      </c>
      <c r="B176" s="9" t="s">
        <v>1550</v>
      </c>
      <c r="C176" s="9">
        <v>90123</v>
      </c>
      <c r="D176" s="9" t="s">
        <v>261</v>
      </c>
      <c r="E176" s="9" t="s">
        <v>1557</v>
      </c>
      <c r="F176" s="4" t="s">
        <v>1558</v>
      </c>
      <c r="I176" s="4" t="s">
        <v>134</v>
      </c>
      <c r="J176" s="4" t="s">
        <v>134</v>
      </c>
      <c r="M176" s="34" t="s">
        <v>134</v>
      </c>
      <c r="N176" s="34" t="s">
        <v>134</v>
      </c>
      <c r="O176" s="7" t="s">
        <v>134</v>
      </c>
      <c r="P176" s="7" t="s">
        <v>134</v>
      </c>
      <c r="Q176" s="7" t="s">
        <v>134</v>
      </c>
      <c r="R176" s="4" t="s">
        <v>134</v>
      </c>
      <c r="S176" s="4" t="s">
        <v>134</v>
      </c>
      <c r="T176" s="4" t="s">
        <v>134</v>
      </c>
      <c r="U176" s="4" t="s">
        <v>134</v>
      </c>
      <c r="V176" s="4" t="s">
        <v>134</v>
      </c>
      <c r="W176" s="4" t="s">
        <v>134</v>
      </c>
      <c r="X176" s="4" t="s">
        <v>134</v>
      </c>
      <c r="Y176" s="4" t="s">
        <v>134</v>
      </c>
    </row>
    <row r="177" spans="1:26">
      <c r="A177" s="9">
        <v>26</v>
      </c>
      <c r="B177" s="9" t="s">
        <v>1550</v>
      </c>
      <c r="C177" s="9">
        <v>90239</v>
      </c>
      <c r="D177" s="9" t="s">
        <v>261</v>
      </c>
      <c r="E177" s="9" t="s">
        <v>1559</v>
      </c>
      <c r="F177" s="4" t="s">
        <v>1560</v>
      </c>
      <c r="I177" s="4" t="s">
        <v>134</v>
      </c>
      <c r="J177" s="4" t="s">
        <v>134</v>
      </c>
      <c r="M177" s="34" t="s">
        <v>134</v>
      </c>
      <c r="N177" s="34" t="s">
        <v>134</v>
      </c>
      <c r="O177" s="7" t="s">
        <v>134</v>
      </c>
      <c r="P177" s="7" t="s">
        <v>134</v>
      </c>
      <c r="Q177" s="7" t="s">
        <v>134</v>
      </c>
      <c r="R177" s="4" t="s">
        <v>134</v>
      </c>
      <c r="S177" s="4" t="s">
        <v>134</v>
      </c>
      <c r="T177" s="4" t="s">
        <v>134</v>
      </c>
      <c r="U177" s="4" t="s">
        <v>134</v>
      </c>
      <c r="V177" s="4" t="s">
        <v>134</v>
      </c>
      <c r="W177" s="4" t="s">
        <v>134</v>
      </c>
      <c r="X177" s="4" t="s">
        <v>134</v>
      </c>
      <c r="Y177" s="4" t="s">
        <v>134</v>
      </c>
    </row>
    <row r="178" spans="1:26">
      <c r="A178" s="9">
        <v>27</v>
      </c>
      <c r="B178" s="9" t="s">
        <v>1561</v>
      </c>
      <c r="C178" s="9">
        <v>90212</v>
      </c>
      <c r="D178" s="9" t="s">
        <v>261</v>
      </c>
      <c r="E178" s="9" t="s">
        <v>1562</v>
      </c>
      <c r="F178" s="4" t="s">
        <v>1563</v>
      </c>
      <c r="I178" s="4" t="s">
        <v>134</v>
      </c>
      <c r="J178" s="4" t="s">
        <v>134</v>
      </c>
      <c r="M178" s="34" t="s">
        <v>134</v>
      </c>
      <c r="N178" s="34" t="s">
        <v>134</v>
      </c>
      <c r="O178" s="7" t="s">
        <v>134</v>
      </c>
      <c r="P178" s="7" t="s">
        <v>134</v>
      </c>
      <c r="Q178" s="7" t="s">
        <v>134</v>
      </c>
      <c r="R178" s="4" t="s">
        <v>134</v>
      </c>
      <c r="S178" s="4" t="s">
        <v>134</v>
      </c>
      <c r="T178" s="4" t="s">
        <v>134</v>
      </c>
      <c r="U178" s="4" t="s">
        <v>134</v>
      </c>
      <c r="V178" s="4" t="s">
        <v>134</v>
      </c>
      <c r="W178" s="4" t="s">
        <v>134</v>
      </c>
      <c r="X178" s="4" t="s">
        <v>134</v>
      </c>
      <c r="Y178" s="4" t="s">
        <v>134</v>
      </c>
    </row>
    <row r="179" spans="1:26">
      <c r="A179" s="9">
        <v>27</v>
      </c>
      <c r="B179" s="9" t="s">
        <v>1561</v>
      </c>
      <c r="C179" s="9">
        <v>90255</v>
      </c>
      <c r="D179" s="9" t="s">
        <v>261</v>
      </c>
      <c r="E179" s="9" t="s">
        <v>1564</v>
      </c>
      <c r="F179" s="4" t="s">
        <v>1565</v>
      </c>
      <c r="I179" s="4" t="s">
        <v>134</v>
      </c>
      <c r="J179" s="4" t="s">
        <v>134</v>
      </c>
      <c r="M179" s="34" t="s">
        <v>134</v>
      </c>
      <c r="N179" s="34" t="s">
        <v>134</v>
      </c>
      <c r="O179" s="7" t="s">
        <v>134</v>
      </c>
      <c r="P179" s="7" t="s">
        <v>134</v>
      </c>
      <c r="Q179" s="7" t="s">
        <v>134</v>
      </c>
      <c r="R179" s="4" t="s">
        <v>134</v>
      </c>
      <c r="S179" s="4" t="s">
        <v>134</v>
      </c>
      <c r="T179" s="4" t="s">
        <v>134</v>
      </c>
      <c r="U179" s="4" t="s">
        <v>134</v>
      </c>
      <c r="V179" s="4" t="s">
        <v>134</v>
      </c>
      <c r="W179" s="4" t="s">
        <v>134</v>
      </c>
      <c r="X179" s="4" t="s">
        <v>134</v>
      </c>
      <c r="Y179" s="4" t="s">
        <v>134</v>
      </c>
    </row>
    <row r="180" spans="1:26">
      <c r="A180" s="9">
        <v>27</v>
      </c>
      <c r="B180" s="9" t="s">
        <v>1561</v>
      </c>
      <c r="C180" s="9">
        <v>90280</v>
      </c>
      <c r="D180" s="9" t="s">
        <v>261</v>
      </c>
      <c r="E180" s="9" t="s">
        <v>1566</v>
      </c>
      <c r="F180" s="4" t="s">
        <v>1567</v>
      </c>
      <c r="I180" s="4" t="s">
        <v>134</v>
      </c>
      <c r="J180" s="4" t="s">
        <v>134</v>
      </c>
      <c r="M180" s="34" t="s">
        <v>134</v>
      </c>
      <c r="N180" s="34" t="s">
        <v>134</v>
      </c>
      <c r="O180" s="7" t="s">
        <v>134</v>
      </c>
      <c r="P180" s="7" t="s">
        <v>134</v>
      </c>
      <c r="Q180" s="7" t="s">
        <v>134</v>
      </c>
      <c r="R180" s="4" t="s">
        <v>134</v>
      </c>
      <c r="S180" s="4" t="s">
        <v>134</v>
      </c>
      <c r="T180" s="4" t="s">
        <v>134</v>
      </c>
      <c r="U180" s="4" t="s">
        <v>134</v>
      </c>
      <c r="V180" s="4" t="s">
        <v>134</v>
      </c>
      <c r="W180" s="4" t="s">
        <v>134</v>
      </c>
      <c r="X180" s="4" t="s">
        <v>134</v>
      </c>
      <c r="Y180" s="4" t="s">
        <v>134</v>
      </c>
    </row>
    <row r="181" spans="1:26">
      <c r="A181" s="9">
        <v>27</v>
      </c>
      <c r="B181" s="9" t="s">
        <v>1561</v>
      </c>
      <c r="C181" s="9">
        <v>90336</v>
      </c>
      <c r="D181" s="9" t="s">
        <v>261</v>
      </c>
      <c r="E181" s="9" t="s">
        <v>1568</v>
      </c>
      <c r="F181" s="4" t="s">
        <v>1569</v>
      </c>
      <c r="I181" s="4" t="s">
        <v>134</v>
      </c>
      <c r="J181" s="4" t="s">
        <v>134</v>
      </c>
      <c r="M181" s="34" t="s">
        <v>134</v>
      </c>
      <c r="N181" s="34" t="s">
        <v>134</v>
      </c>
      <c r="O181" s="7" t="s">
        <v>134</v>
      </c>
      <c r="P181" s="7" t="s">
        <v>134</v>
      </c>
      <c r="Q181" s="7" t="s">
        <v>134</v>
      </c>
      <c r="R181" s="4" t="s">
        <v>134</v>
      </c>
      <c r="S181" s="4" t="s">
        <v>134</v>
      </c>
      <c r="T181" s="4" t="s">
        <v>134</v>
      </c>
      <c r="U181" s="4" t="s">
        <v>134</v>
      </c>
      <c r="V181" s="4" t="s">
        <v>134</v>
      </c>
      <c r="W181" s="4" t="s">
        <v>134</v>
      </c>
      <c r="X181" s="4" t="s">
        <v>134</v>
      </c>
      <c r="Y181" s="4" t="s">
        <v>134</v>
      </c>
    </row>
    <row r="182" spans="1:26">
      <c r="A182" s="9">
        <v>28</v>
      </c>
      <c r="B182" s="9" t="s">
        <v>1570</v>
      </c>
      <c r="C182" s="9">
        <v>90026</v>
      </c>
      <c r="D182" s="9" t="s">
        <v>261</v>
      </c>
      <c r="E182" s="9" t="s">
        <v>1571</v>
      </c>
      <c r="F182" s="4" t="s">
        <v>1572</v>
      </c>
      <c r="I182" s="4" t="s">
        <v>134</v>
      </c>
      <c r="J182" s="4" t="s">
        <v>134</v>
      </c>
      <c r="M182" s="34" t="s">
        <v>134</v>
      </c>
      <c r="N182" s="34" t="s">
        <v>134</v>
      </c>
      <c r="O182" s="7" t="s">
        <v>134</v>
      </c>
      <c r="P182" s="7" t="s">
        <v>134</v>
      </c>
      <c r="Q182" s="7" t="s">
        <v>134</v>
      </c>
      <c r="R182" s="4" t="s">
        <v>134</v>
      </c>
      <c r="S182" s="4" t="s">
        <v>134</v>
      </c>
      <c r="T182" s="4" t="s">
        <v>134</v>
      </c>
      <c r="U182" s="4" t="s">
        <v>134</v>
      </c>
      <c r="V182" s="4" t="s">
        <v>134</v>
      </c>
      <c r="W182" s="4" t="s">
        <v>134</v>
      </c>
      <c r="X182" s="4" t="s">
        <v>134</v>
      </c>
      <c r="Y182" s="4" t="s">
        <v>134</v>
      </c>
    </row>
    <row r="183" spans="1:26">
      <c r="A183" s="9">
        <v>28</v>
      </c>
      <c r="B183" s="9" t="s">
        <v>1570</v>
      </c>
      <c r="C183" s="9">
        <v>90093</v>
      </c>
      <c r="D183" s="9" t="s">
        <v>261</v>
      </c>
      <c r="E183" s="9" t="s">
        <v>1573</v>
      </c>
      <c r="F183" s="4" t="s">
        <v>1574</v>
      </c>
      <c r="I183" s="4" t="s">
        <v>134</v>
      </c>
      <c r="J183" s="4" t="s">
        <v>134</v>
      </c>
      <c r="M183" s="34" t="s">
        <v>134</v>
      </c>
      <c r="N183" s="34" t="s">
        <v>134</v>
      </c>
      <c r="O183" s="7" t="s">
        <v>134</v>
      </c>
      <c r="P183" s="7" t="s">
        <v>134</v>
      </c>
      <c r="Q183" s="7" t="s">
        <v>134</v>
      </c>
      <c r="R183" s="4" t="s">
        <v>134</v>
      </c>
      <c r="S183" s="4" t="s">
        <v>134</v>
      </c>
      <c r="T183" s="4" t="s">
        <v>134</v>
      </c>
      <c r="U183" s="4" t="s">
        <v>134</v>
      </c>
      <c r="V183" s="4" t="s">
        <v>134</v>
      </c>
      <c r="W183" s="4" t="s">
        <v>134</v>
      </c>
      <c r="X183" s="4" t="s">
        <v>134</v>
      </c>
      <c r="Y183" s="4" t="s">
        <v>134</v>
      </c>
    </row>
    <row r="184" spans="1:26">
      <c r="A184" s="9">
        <v>28</v>
      </c>
      <c r="B184" s="9" t="s">
        <v>1570</v>
      </c>
      <c r="C184" s="9">
        <v>90158</v>
      </c>
      <c r="D184" s="9" t="s">
        <v>261</v>
      </c>
      <c r="E184" s="9" t="s">
        <v>1575</v>
      </c>
      <c r="F184" s="4" t="s">
        <v>1576</v>
      </c>
      <c r="I184" s="4" t="s">
        <v>134</v>
      </c>
      <c r="J184" s="4" t="s">
        <v>134</v>
      </c>
      <c r="M184" s="34" t="s">
        <v>134</v>
      </c>
      <c r="N184" s="34" t="s">
        <v>134</v>
      </c>
      <c r="O184" s="7" t="s">
        <v>134</v>
      </c>
      <c r="P184" s="7" t="s">
        <v>134</v>
      </c>
      <c r="Q184" s="7" t="s">
        <v>134</v>
      </c>
      <c r="R184" s="4" t="s">
        <v>134</v>
      </c>
      <c r="S184" s="4" t="s">
        <v>134</v>
      </c>
      <c r="T184" s="4" t="s">
        <v>134</v>
      </c>
      <c r="U184" s="4" t="s">
        <v>134</v>
      </c>
      <c r="V184" s="4" t="s">
        <v>134</v>
      </c>
      <c r="W184" s="4" t="s">
        <v>134</v>
      </c>
      <c r="X184" s="4" t="s">
        <v>134</v>
      </c>
      <c r="Y184" s="4" t="s">
        <v>134</v>
      </c>
    </row>
    <row r="185" spans="1:26">
      <c r="A185" s="9">
        <v>28</v>
      </c>
      <c r="B185" s="9" t="s">
        <v>1570</v>
      </c>
      <c r="C185" s="9">
        <v>90271</v>
      </c>
      <c r="D185" s="9" t="s">
        <v>261</v>
      </c>
      <c r="E185" s="9" t="s">
        <v>1577</v>
      </c>
      <c r="F185" s="4" t="s">
        <v>1578</v>
      </c>
      <c r="I185" s="4" t="s">
        <v>134</v>
      </c>
      <c r="J185" s="4" t="s">
        <v>134</v>
      </c>
      <c r="M185" s="34" t="s">
        <v>134</v>
      </c>
      <c r="N185" s="34" t="s">
        <v>134</v>
      </c>
      <c r="O185" s="7" t="s">
        <v>134</v>
      </c>
      <c r="P185" s="7" t="s">
        <v>134</v>
      </c>
      <c r="Q185" s="7" t="s">
        <v>134</v>
      </c>
      <c r="R185" s="4" t="s">
        <v>134</v>
      </c>
      <c r="S185" s="4" t="s">
        <v>134</v>
      </c>
      <c r="T185" s="4" t="s">
        <v>134</v>
      </c>
      <c r="U185" s="4" t="s">
        <v>134</v>
      </c>
      <c r="V185" s="4" t="s">
        <v>134</v>
      </c>
      <c r="W185" s="4" t="s">
        <v>134</v>
      </c>
      <c r="X185" s="4" t="s">
        <v>134</v>
      </c>
      <c r="Y185" s="4" t="s">
        <v>134</v>
      </c>
    </row>
    <row r="186" spans="1:26">
      <c r="A186" s="9">
        <v>28</v>
      </c>
      <c r="B186" s="9" t="s">
        <v>1570</v>
      </c>
      <c r="C186" s="9">
        <v>90298</v>
      </c>
      <c r="D186" s="9" t="s">
        <v>261</v>
      </c>
      <c r="E186" s="9" t="s">
        <v>1579</v>
      </c>
      <c r="F186" s="4" t="s">
        <v>1580</v>
      </c>
      <c r="I186" s="4" t="s">
        <v>134</v>
      </c>
      <c r="J186" s="4" t="s">
        <v>134</v>
      </c>
      <c r="M186" s="34" t="s">
        <v>1581</v>
      </c>
      <c r="N186" s="34">
        <v>102485311</v>
      </c>
      <c r="O186" s="7">
        <v>38220</v>
      </c>
      <c r="P186" s="7" t="s">
        <v>1582</v>
      </c>
      <c r="Q186" s="7" t="s">
        <v>1583</v>
      </c>
      <c r="R186" s="4" t="s">
        <v>134</v>
      </c>
      <c r="S186" s="4" t="s">
        <v>134</v>
      </c>
      <c r="T186" s="4" t="s">
        <v>134</v>
      </c>
      <c r="U186" s="4" t="s">
        <v>134</v>
      </c>
      <c r="V186" s="4" t="s">
        <v>134</v>
      </c>
      <c r="W186" s="4" t="s">
        <v>134</v>
      </c>
      <c r="X186" s="4" t="s">
        <v>134</v>
      </c>
      <c r="Y186" s="4" t="s">
        <v>134</v>
      </c>
    </row>
    <row r="187" spans="1:26">
      <c r="A187" s="9">
        <v>28</v>
      </c>
      <c r="B187" s="9" t="s">
        <v>1570</v>
      </c>
      <c r="C187" s="9">
        <v>90352</v>
      </c>
      <c r="D187" s="9" t="s">
        <v>261</v>
      </c>
      <c r="E187" s="9" t="s">
        <v>1584</v>
      </c>
      <c r="F187" s="4" t="s">
        <v>1585</v>
      </c>
      <c r="I187" s="4" t="s">
        <v>134</v>
      </c>
      <c r="J187" s="4" t="s">
        <v>134</v>
      </c>
      <c r="M187" s="34" t="s">
        <v>134</v>
      </c>
      <c r="N187" s="34" t="s">
        <v>134</v>
      </c>
      <c r="O187" s="7" t="s">
        <v>134</v>
      </c>
      <c r="P187" s="7" t="s">
        <v>134</v>
      </c>
      <c r="Q187" s="7" t="s">
        <v>134</v>
      </c>
      <c r="R187" s="4" t="s">
        <v>134</v>
      </c>
      <c r="S187" s="4" t="s">
        <v>134</v>
      </c>
      <c r="T187" s="4" t="s">
        <v>134</v>
      </c>
      <c r="U187" s="4" t="s">
        <v>134</v>
      </c>
      <c r="V187" s="4" t="s">
        <v>134</v>
      </c>
      <c r="W187" s="4" t="s">
        <v>134</v>
      </c>
      <c r="X187" s="4" t="s">
        <v>134</v>
      </c>
      <c r="Y187" s="4" t="s">
        <v>134</v>
      </c>
    </row>
    <row r="188" spans="1:26">
      <c r="A188" s="9">
        <v>29</v>
      </c>
      <c r="B188" s="9" t="s">
        <v>1586</v>
      </c>
      <c r="C188" s="9">
        <v>90018</v>
      </c>
      <c r="D188" s="9" t="s">
        <v>261</v>
      </c>
      <c r="E188" s="9" t="s">
        <v>1587</v>
      </c>
      <c r="F188" s="4" t="s">
        <v>1588</v>
      </c>
      <c r="I188" s="4" t="s">
        <v>134</v>
      </c>
      <c r="J188" s="4" t="s">
        <v>134</v>
      </c>
      <c r="M188" s="34" t="s">
        <v>134</v>
      </c>
      <c r="N188" s="34" t="s">
        <v>134</v>
      </c>
      <c r="O188" s="7" t="s">
        <v>134</v>
      </c>
      <c r="P188" s="7" t="s">
        <v>134</v>
      </c>
      <c r="Q188" s="7" t="s">
        <v>134</v>
      </c>
      <c r="R188" s="4" t="s">
        <v>134</v>
      </c>
      <c r="S188" s="4" t="s">
        <v>134</v>
      </c>
      <c r="T188" s="4" t="s">
        <v>134</v>
      </c>
      <c r="U188" s="4" t="s">
        <v>134</v>
      </c>
      <c r="V188" s="4" t="s">
        <v>134</v>
      </c>
      <c r="W188" s="4" t="s">
        <v>134</v>
      </c>
      <c r="X188" s="4" t="s">
        <v>134</v>
      </c>
      <c r="Y188" s="4" t="s">
        <v>134</v>
      </c>
    </row>
    <row r="189" spans="1:26">
      <c r="A189" s="9">
        <v>29</v>
      </c>
      <c r="B189" s="9" t="s">
        <v>1586</v>
      </c>
      <c r="C189" s="9">
        <v>90042</v>
      </c>
      <c r="D189" s="9" t="s">
        <v>261</v>
      </c>
      <c r="E189" s="9" t="s">
        <v>1589</v>
      </c>
      <c r="F189" s="4" t="s">
        <v>1590</v>
      </c>
      <c r="I189" s="4" t="s">
        <v>134</v>
      </c>
      <c r="J189" s="4" t="s">
        <v>134</v>
      </c>
      <c r="M189" s="34" t="s">
        <v>1591</v>
      </c>
      <c r="N189" s="34" t="s">
        <v>1592</v>
      </c>
      <c r="O189" s="7">
        <v>38252</v>
      </c>
      <c r="P189" s="7">
        <v>0</v>
      </c>
      <c r="Q189" s="7" t="s">
        <v>1593</v>
      </c>
      <c r="R189" s="4" t="s">
        <v>134</v>
      </c>
      <c r="S189" s="4" t="s">
        <v>134</v>
      </c>
      <c r="T189" s="4" t="s">
        <v>134</v>
      </c>
      <c r="U189" s="4" t="s">
        <v>134</v>
      </c>
      <c r="V189" s="4" t="s">
        <v>134</v>
      </c>
      <c r="W189" s="4" t="s">
        <v>134</v>
      </c>
      <c r="X189" s="4" t="s">
        <v>134</v>
      </c>
      <c r="Y189" s="4" t="s">
        <v>134</v>
      </c>
    </row>
    <row r="190" spans="1:26">
      <c r="A190" s="9">
        <v>29</v>
      </c>
      <c r="B190" s="9" t="s">
        <v>1586</v>
      </c>
      <c r="C190" s="9">
        <v>90140</v>
      </c>
      <c r="D190" s="9" t="s">
        <v>261</v>
      </c>
      <c r="E190" s="9" t="s">
        <v>1594</v>
      </c>
      <c r="F190" s="4" t="s">
        <v>1595</v>
      </c>
      <c r="I190" s="4" t="s">
        <v>134</v>
      </c>
      <c r="J190" s="4" t="s">
        <v>134</v>
      </c>
      <c r="M190" s="34" t="s">
        <v>134</v>
      </c>
      <c r="N190" s="34" t="s">
        <v>134</v>
      </c>
      <c r="O190" s="7" t="s">
        <v>134</v>
      </c>
      <c r="P190" s="7" t="s">
        <v>134</v>
      </c>
      <c r="Q190" s="7" t="s">
        <v>134</v>
      </c>
      <c r="R190" s="4" t="s">
        <v>134</v>
      </c>
      <c r="T190" s="4" t="s">
        <v>134</v>
      </c>
      <c r="U190" s="4" t="s">
        <v>134</v>
      </c>
      <c r="V190" s="4" t="s">
        <v>134</v>
      </c>
      <c r="W190" s="4" t="s">
        <v>134</v>
      </c>
      <c r="X190" s="4" t="s">
        <v>134</v>
      </c>
      <c r="Y190" s="4" t="s">
        <v>134</v>
      </c>
    </row>
    <row r="191" spans="1:26">
      <c r="A191" s="9">
        <v>29</v>
      </c>
      <c r="B191" s="9" t="s">
        <v>1586</v>
      </c>
      <c r="C191" s="9">
        <v>90182</v>
      </c>
      <c r="D191" s="9" t="s">
        <v>261</v>
      </c>
      <c r="E191" s="9" t="s">
        <v>1596</v>
      </c>
      <c r="F191" s="4" t="s">
        <v>1597</v>
      </c>
      <c r="I191" s="4" t="s">
        <v>134</v>
      </c>
      <c r="J191" s="4" t="s">
        <v>134</v>
      </c>
      <c r="M191" s="34" t="s">
        <v>134</v>
      </c>
      <c r="N191" s="34" t="s">
        <v>134</v>
      </c>
      <c r="O191" s="7" t="s">
        <v>134</v>
      </c>
      <c r="P191" s="7" t="s">
        <v>134</v>
      </c>
      <c r="Q191" s="7" t="s">
        <v>134</v>
      </c>
      <c r="T191" s="4" t="s">
        <v>134</v>
      </c>
      <c r="U191" s="4" t="s">
        <v>134</v>
      </c>
      <c r="V191" s="4" t="s">
        <v>134</v>
      </c>
      <c r="W191" s="4" t="s">
        <v>134</v>
      </c>
      <c r="X191" s="4" t="s">
        <v>134</v>
      </c>
      <c r="Y191" s="4" t="s">
        <v>134</v>
      </c>
    </row>
    <row r="192" spans="1:26">
      <c r="E192" s="48"/>
      <c r="F192" s="4" t="s">
        <v>1598</v>
      </c>
      <c r="G192" s="39" t="s">
        <v>1598</v>
      </c>
      <c r="H192" s="4" t="s">
        <v>1598</v>
      </c>
      <c r="I192" s="4" t="s">
        <v>1598</v>
      </c>
      <c r="J192" s="4" t="s">
        <v>1598</v>
      </c>
      <c r="K192" s="39" t="s">
        <v>1598</v>
      </c>
      <c r="L192" s="6" t="s">
        <v>1598</v>
      </c>
      <c r="M192" s="34" t="s">
        <v>1598</v>
      </c>
      <c r="N192" s="34" t="s">
        <v>1598</v>
      </c>
      <c r="O192" s="36" t="s">
        <v>1598</v>
      </c>
      <c r="P192" s="4" t="s">
        <v>1598</v>
      </c>
      <c r="Q192" s="4" t="s">
        <v>1598</v>
      </c>
      <c r="R192" s="4" t="s">
        <v>1598</v>
      </c>
      <c r="S192" s="4" t="s">
        <v>1598</v>
      </c>
      <c r="T192" s="4" t="s">
        <v>1598</v>
      </c>
      <c r="U192" s="4" t="s">
        <v>1598</v>
      </c>
      <c r="V192" s="4" t="s">
        <v>1598</v>
      </c>
      <c r="W192" s="4" t="s">
        <v>1598</v>
      </c>
      <c r="X192" s="4" t="s">
        <v>1598</v>
      </c>
      <c r="Y192" s="4" t="s">
        <v>1598</v>
      </c>
      <c r="Z192" s="4" t="s">
        <v>1598</v>
      </c>
    </row>
    <row r="193" spans="1:25">
      <c r="V193" s="4" t="s">
        <v>134</v>
      </c>
      <c r="W193" s="4" t="s">
        <v>134</v>
      </c>
      <c r="X193" s="4" t="s">
        <v>134</v>
      </c>
      <c r="Y193" s="4" t="s">
        <v>134</v>
      </c>
    </row>
    <row r="194" spans="1:25">
      <c r="A194" s="48"/>
      <c r="V194" s="4" t="s">
        <v>134</v>
      </c>
      <c r="W194" s="4" t="s">
        <v>134</v>
      </c>
      <c r="X194" s="4" t="s">
        <v>134</v>
      </c>
      <c r="Y194" s="4" t="s">
        <v>134</v>
      </c>
    </row>
    <row r="195" spans="1:25">
      <c r="V195" s="4" t="s">
        <v>134</v>
      </c>
      <c r="W195" s="4" t="s">
        <v>134</v>
      </c>
      <c r="X195" s="4" t="s">
        <v>134</v>
      </c>
      <c r="Y195" s="4" t="s">
        <v>134</v>
      </c>
    </row>
    <row r="196" spans="1:25">
      <c r="V196" s="4" t="s">
        <v>134</v>
      </c>
      <c r="W196" s="4" t="s">
        <v>134</v>
      </c>
      <c r="X196" s="4" t="s">
        <v>134</v>
      </c>
      <c r="Y196" s="4" t="s">
        <v>134</v>
      </c>
    </row>
    <row r="197" spans="1:25">
      <c r="V197" s="4" t="s">
        <v>134</v>
      </c>
      <c r="W197" s="4" t="s">
        <v>134</v>
      </c>
      <c r="X197" s="4" t="s">
        <v>134</v>
      </c>
      <c r="Y197" s="4" t="s">
        <v>134</v>
      </c>
    </row>
    <row r="198" spans="1:25">
      <c r="V198" s="4" t="s">
        <v>134</v>
      </c>
      <c r="W198" s="4" t="s">
        <v>134</v>
      </c>
      <c r="X198" s="4" t="s">
        <v>134</v>
      </c>
      <c r="Y198" s="4" t="s">
        <v>134</v>
      </c>
    </row>
    <row r="199" spans="1:25">
      <c r="V199" s="4" t="s">
        <v>134</v>
      </c>
      <c r="W199" s="4" t="s">
        <v>134</v>
      </c>
      <c r="X199" s="4" t="s">
        <v>134</v>
      </c>
      <c r="Y199" s="4" t="s">
        <v>134</v>
      </c>
    </row>
  </sheetData>
  <sheetProtection algorithmName="SHA-512" hashValue="wVkY3mP+TI6swYZoZRDh9CduZxPpfSKt8K+Q3OTubuvI6+jFP/F+jt1tP/OTF9nLd0a4wvlKT9y3uo4vZw7QVA==" saltValue="Bcv3Wu7LBN6pKIYOJ5+ftA==" spinCount="100000" sheet="1" objects="1" scenarios="1"/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9516A-283D-F341-988F-0861F66C22E0}">
  <sheetPr codeName="Sheet2"/>
  <dimension ref="B1:O193"/>
  <sheetViews>
    <sheetView topLeftCell="D1" workbookViewId="0">
      <selection activeCell="B6" sqref="B6:E6"/>
    </sheetView>
  </sheetViews>
  <sheetFormatPr defaultColWidth="8.85546875" defaultRowHeight="15"/>
  <cols>
    <col min="1" max="1" width="6.85546875" style="4" customWidth="1"/>
    <col min="2" max="2" width="6" style="4" bestFit="1" customWidth="1"/>
    <col min="3" max="3" width="15.7109375" style="4" customWidth="1"/>
    <col min="4" max="4" width="15.7109375" style="4" bestFit="1" customWidth="1"/>
    <col min="5" max="6" width="6.85546875" style="4" customWidth="1"/>
    <col min="7" max="7" width="9" style="4" customWidth="1"/>
    <col min="8" max="8" width="29" style="4" customWidth="1"/>
    <col min="9" max="9" width="8.85546875" style="4"/>
    <col min="10" max="10" width="11" style="4" customWidth="1"/>
    <col min="11" max="11" width="14.140625" style="4" bestFit="1" customWidth="1"/>
    <col min="12" max="12" width="31.7109375" style="5" customWidth="1"/>
    <col min="13" max="14" width="8.85546875" style="4"/>
    <col min="15" max="15" width="26.42578125" style="47" customWidth="1"/>
    <col min="16" max="16384" width="8.85546875" style="4"/>
  </cols>
  <sheetData>
    <row r="1" spans="2:15" ht="15.75" thickBot="1">
      <c r="B1" s="11" t="s">
        <v>1599</v>
      </c>
      <c r="C1" s="12" t="s">
        <v>102</v>
      </c>
      <c r="D1" s="13" t="s">
        <v>106</v>
      </c>
      <c r="G1" s="11" t="s">
        <v>1600</v>
      </c>
      <c r="H1" s="13" t="s">
        <v>1601</v>
      </c>
      <c r="K1" s="11" t="s">
        <v>1602</v>
      </c>
      <c r="L1" s="13" t="s">
        <v>1603</v>
      </c>
      <c r="O1" s="43" t="s">
        <v>100</v>
      </c>
    </row>
    <row r="2" spans="2:15">
      <c r="B2" s="14">
        <v>11</v>
      </c>
      <c r="C2" s="15"/>
      <c r="D2" s="16">
        <v>12500000</v>
      </c>
      <c r="G2" s="17">
        <v>0</v>
      </c>
      <c r="H2" s="18" t="s">
        <v>117</v>
      </c>
      <c r="K2" s="19">
        <v>10</v>
      </c>
      <c r="L2" s="20" t="s">
        <v>1604</v>
      </c>
      <c r="O2" s="44" t="s">
        <v>1605</v>
      </c>
    </row>
    <row r="3" spans="2:15">
      <c r="B3" s="17">
        <v>10</v>
      </c>
      <c r="C3" s="15">
        <v>100000</v>
      </c>
      <c r="D3" s="16">
        <v>9400000</v>
      </c>
      <c r="G3" s="21">
        <v>1</v>
      </c>
      <c r="H3" s="22" t="s">
        <v>1606</v>
      </c>
      <c r="K3" s="23">
        <v>20</v>
      </c>
      <c r="L3" s="20" t="s">
        <v>1607</v>
      </c>
      <c r="O3" s="44" t="s">
        <v>351</v>
      </c>
    </row>
    <row r="4" spans="2:15">
      <c r="B4" s="17">
        <v>9</v>
      </c>
      <c r="C4" s="15">
        <v>90000</v>
      </c>
      <c r="D4" s="16">
        <v>9400000</v>
      </c>
      <c r="G4" s="21">
        <v>2</v>
      </c>
      <c r="H4" s="22" t="s">
        <v>1608</v>
      </c>
      <c r="K4" s="24">
        <v>30</v>
      </c>
      <c r="L4" s="25"/>
      <c r="O4" s="45" t="s">
        <v>1261</v>
      </c>
    </row>
    <row r="5" spans="2:15">
      <c r="B5" s="21">
        <v>8</v>
      </c>
      <c r="C5" s="26">
        <v>80000</v>
      </c>
      <c r="D5" s="27">
        <v>8200000</v>
      </c>
      <c r="G5" s="21">
        <v>3</v>
      </c>
      <c r="H5" s="22" t="s">
        <v>1609</v>
      </c>
      <c r="K5" s="24">
        <v>40</v>
      </c>
      <c r="L5" s="25"/>
      <c r="O5" s="45" t="s">
        <v>1311</v>
      </c>
    </row>
    <row r="6" spans="2:15">
      <c r="B6" s="21">
        <v>7</v>
      </c>
      <c r="C6" s="26">
        <v>70000</v>
      </c>
      <c r="D6" s="27">
        <v>8200000</v>
      </c>
      <c r="G6" s="21">
        <v>4</v>
      </c>
      <c r="H6" s="22" t="s">
        <v>1610</v>
      </c>
      <c r="K6" s="24">
        <v>50</v>
      </c>
      <c r="L6" s="25"/>
      <c r="O6" s="45" t="s">
        <v>402</v>
      </c>
    </row>
    <row r="7" spans="2:15">
      <c r="B7" s="21">
        <v>6</v>
      </c>
      <c r="C7" s="26">
        <v>60000</v>
      </c>
      <c r="D7" s="27">
        <v>6900000</v>
      </c>
      <c r="G7" s="21">
        <v>5</v>
      </c>
      <c r="H7" s="22" t="s">
        <v>1611</v>
      </c>
      <c r="K7" s="24">
        <v>60</v>
      </c>
      <c r="L7" s="25"/>
      <c r="O7" s="45" t="s">
        <v>2</v>
      </c>
    </row>
    <row r="8" spans="2:15">
      <c r="B8" s="21">
        <v>5</v>
      </c>
      <c r="C8" s="26">
        <v>50000</v>
      </c>
      <c r="D8" s="27">
        <v>5700000</v>
      </c>
      <c r="G8" s="21">
        <v>6</v>
      </c>
      <c r="H8" s="22" t="s">
        <v>1612</v>
      </c>
      <c r="K8" s="24">
        <v>70</v>
      </c>
      <c r="L8" s="25"/>
      <c r="O8" s="45" t="s">
        <v>898</v>
      </c>
    </row>
    <row r="9" spans="2:15">
      <c r="B9" s="21">
        <v>4</v>
      </c>
      <c r="C9" s="26">
        <v>40000</v>
      </c>
      <c r="D9" s="27">
        <v>4400000</v>
      </c>
      <c r="G9" s="21">
        <v>7</v>
      </c>
      <c r="H9" s="22" t="s">
        <v>1613</v>
      </c>
      <c r="K9" s="24">
        <v>80</v>
      </c>
      <c r="L9" s="25"/>
      <c r="O9" s="45" t="s">
        <v>1086</v>
      </c>
    </row>
    <row r="10" spans="2:15">
      <c r="B10" s="21">
        <v>3</v>
      </c>
      <c r="C10" s="26">
        <v>30000</v>
      </c>
      <c r="D10" s="27">
        <v>3200000</v>
      </c>
      <c r="G10" s="17">
        <v>8</v>
      </c>
      <c r="H10" s="18" t="s">
        <v>1614</v>
      </c>
      <c r="K10" s="24">
        <v>90</v>
      </c>
      <c r="L10" s="25"/>
      <c r="O10" s="45" t="s">
        <v>1381</v>
      </c>
    </row>
    <row r="11" spans="2:15" ht="15.75" thickBot="1">
      <c r="B11" s="21">
        <v>2</v>
      </c>
      <c r="C11" s="26">
        <v>20000</v>
      </c>
      <c r="D11" s="27">
        <v>2500000</v>
      </c>
      <c r="G11" s="21">
        <v>9</v>
      </c>
      <c r="H11" s="22" t="s">
        <v>1615</v>
      </c>
      <c r="K11" s="28">
        <v>100</v>
      </c>
      <c r="L11" s="29"/>
      <c r="O11" s="45" t="s">
        <v>1096</v>
      </c>
    </row>
    <row r="12" spans="2:15">
      <c r="B12" s="21">
        <v>1</v>
      </c>
      <c r="C12" s="26">
        <v>10000</v>
      </c>
      <c r="D12" s="27">
        <v>1900000</v>
      </c>
      <c r="G12" s="21">
        <v>10</v>
      </c>
      <c r="H12" s="22" t="s">
        <v>1616</v>
      </c>
      <c r="O12" s="45" t="s">
        <v>119</v>
      </c>
    </row>
    <row r="13" spans="2:15" ht="15.75" thickBot="1">
      <c r="B13" s="30">
        <v>0</v>
      </c>
      <c r="C13" s="31"/>
      <c r="D13" s="32">
        <v>1900000</v>
      </c>
      <c r="G13" s="21">
        <v>11</v>
      </c>
      <c r="H13" s="22" t="s">
        <v>1617</v>
      </c>
      <c r="O13" s="45" t="s">
        <v>907</v>
      </c>
    </row>
    <row r="14" spans="2:15">
      <c r="G14" s="21">
        <v>12</v>
      </c>
      <c r="H14" s="22" t="s">
        <v>1618</v>
      </c>
      <c r="O14" s="45" t="s">
        <v>524</v>
      </c>
    </row>
    <row r="15" spans="2:15">
      <c r="G15" s="21">
        <v>13</v>
      </c>
      <c r="H15" s="22" t="s">
        <v>1619</v>
      </c>
      <c r="O15" s="45" t="s">
        <v>532</v>
      </c>
    </row>
    <row r="16" spans="2:15">
      <c r="G16" s="21">
        <v>14</v>
      </c>
      <c r="H16" s="22" t="s">
        <v>1620</v>
      </c>
      <c r="O16" s="45" t="s">
        <v>262</v>
      </c>
    </row>
    <row r="17" spans="7:15">
      <c r="G17" s="21">
        <v>15</v>
      </c>
      <c r="H17" s="22" t="s">
        <v>1621</v>
      </c>
      <c r="O17" s="45" t="s">
        <v>534</v>
      </c>
    </row>
    <row r="18" spans="7:15">
      <c r="G18" s="17">
        <v>16</v>
      </c>
      <c r="H18" s="18" t="s">
        <v>1622</v>
      </c>
      <c r="O18" s="45" t="s">
        <v>1391</v>
      </c>
    </row>
    <row r="19" spans="7:15">
      <c r="G19" s="21">
        <v>17</v>
      </c>
      <c r="H19" s="22" t="s">
        <v>1623</v>
      </c>
      <c r="O19" s="45" t="s">
        <v>412</v>
      </c>
    </row>
    <row r="20" spans="7:15">
      <c r="G20" s="21">
        <v>18</v>
      </c>
      <c r="H20" s="22" t="s">
        <v>1624</v>
      </c>
      <c r="O20" s="45" t="s">
        <v>545</v>
      </c>
    </row>
    <row r="21" spans="7:15">
      <c r="G21" s="21">
        <v>19</v>
      </c>
      <c r="H21" s="22" t="s">
        <v>1625</v>
      </c>
      <c r="O21" s="45" t="s">
        <v>554</v>
      </c>
    </row>
    <row r="22" spans="7:15">
      <c r="G22" s="21">
        <v>20</v>
      </c>
      <c r="H22" s="22" t="s">
        <v>1626</v>
      </c>
      <c r="O22" s="45" t="s">
        <v>1349</v>
      </c>
    </row>
    <row r="23" spans="7:15">
      <c r="G23" s="21">
        <v>21</v>
      </c>
      <c r="H23" s="22" t="s">
        <v>1627</v>
      </c>
      <c r="O23" s="45" t="s">
        <v>695</v>
      </c>
    </row>
    <row r="24" spans="7:15">
      <c r="G24" s="21">
        <v>22</v>
      </c>
      <c r="H24" s="22" t="s">
        <v>1628</v>
      </c>
      <c r="O24" s="45" t="s">
        <v>1421</v>
      </c>
    </row>
    <row r="25" spans="7:15">
      <c r="G25" s="21">
        <v>23</v>
      </c>
      <c r="H25" s="22" t="s">
        <v>1629</v>
      </c>
      <c r="O25" s="45" t="s">
        <v>1046</v>
      </c>
    </row>
    <row r="26" spans="7:15">
      <c r="G26" s="17">
        <v>24</v>
      </c>
      <c r="H26" s="18" t="s">
        <v>1630</v>
      </c>
      <c r="O26" s="45" t="s">
        <v>1010</v>
      </c>
    </row>
    <row r="27" spans="7:15">
      <c r="G27" s="21">
        <v>25</v>
      </c>
      <c r="H27" s="22" t="s">
        <v>1631</v>
      </c>
      <c r="O27" s="45" t="s">
        <v>1469</v>
      </c>
    </row>
    <row r="28" spans="7:15">
      <c r="G28" s="21">
        <v>26</v>
      </c>
      <c r="H28" s="22" t="s">
        <v>1632</v>
      </c>
      <c r="O28" s="45" t="s">
        <v>1270</v>
      </c>
    </row>
    <row r="29" spans="7:15">
      <c r="G29" s="21">
        <v>27</v>
      </c>
      <c r="H29" s="22" t="s">
        <v>1633</v>
      </c>
      <c r="O29" s="45" t="s">
        <v>1479</v>
      </c>
    </row>
    <row r="30" spans="7:15">
      <c r="G30" s="21">
        <v>28</v>
      </c>
      <c r="H30" s="22" t="s">
        <v>1634</v>
      </c>
      <c r="O30" s="45" t="s">
        <v>769</v>
      </c>
    </row>
    <row r="31" spans="7:15" ht="15.75" thickBot="1">
      <c r="G31" s="30">
        <v>29</v>
      </c>
      <c r="H31" s="33" t="s">
        <v>1635</v>
      </c>
      <c r="O31" s="45" t="s">
        <v>1278</v>
      </c>
    </row>
    <row r="32" spans="7:15">
      <c r="O32" s="45" t="s">
        <v>796</v>
      </c>
    </row>
    <row r="33" spans="15:15">
      <c r="O33" s="45" t="s">
        <v>823</v>
      </c>
    </row>
    <row r="34" spans="15:15">
      <c r="O34" s="45" t="s">
        <v>1587</v>
      </c>
    </row>
    <row r="35" spans="15:15">
      <c r="O35" s="45" t="s">
        <v>705</v>
      </c>
    </row>
    <row r="36" spans="15:15">
      <c r="O36" s="45" t="s">
        <v>1490</v>
      </c>
    </row>
    <row r="37" spans="15:15">
      <c r="O37" s="45" t="s">
        <v>1432</v>
      </c>
    </row>
    <row r="38" spans="15:15">
      <c r="O38" s="45" t="s">
        <v>132</v>
      </c>
    </row>
    <row r="39" spans="15:15">
      <c r="O39" s="45" t="s">
        <v>1519</v>
      </c>
    </row>
    <row r="40" spans="15:15">
      <c r="O40" s="45" t="s">
        <v>1519</v>
      </c>
    </row>
    <row r="41" spans="15:15">
      <c r="O41" s="45" t="s">
        <v>141</v>
      </c>
    </row>
    <row r="42" spans="15:15">
      <c r="O42" s="45" t="s">
        <v>613</v>
      </c>
    </row>
    <row r="43" spans="15:15">
      <c r="O43" s="45" t="s">
        <v>1215</v>
      </c>
    </row>
    <row r="44" spans="15:15">
      <c r="O44" s="45" t="s">
        <v>422</v>
      </c>
    </row>
    <row r="45" spans="15:15">
      <c r="O45" s="45" t="s">
        <v>1571</v>
      </c>
    </row>
    <row r="46" spans="15:15">
      <c r="O46" s="45" t="s">
        <v>1322</v>
      </c>
    </row>
    <row r="47" spans="15:15">
      <c r="O47" s="45" t="s">
        <v>1530</v>
      </c>
    </row>
    <row r="48" spans="15:15">
      <c r="O48" s="45" t="s">
        <v>1589</v>
      </c>
    </row>
    <row r="49" spans="15:15">
      <c r="O49" s="45" t="s">
        <v>833</v>
      </c>
    </row>
    <row r="50" spans="15:15">
      <c r="O50" s="45" t="s">
        <v>1568</v>
      </c>
    </row>
    <row r="51" spans="15:15">
      <c r="O51" s="45" t="s">
        <v>1175</v>
      </c>
    </row>
    <row r="52" spans="15:15">
      <c r="O52" s="45" t="s">
        <v>145</v>
      </c>
    </row>
    <row r="53" spans="15:15">
      <c r="O53" s="45" t="s">
        <v>965</v>
      </c>
    </row>
    <row r="54" spans="15:15">
      <c r="O54" s="45" t="s">
        <v>1551</v>
      </c>
    </row>
    <row r="55" spans="15:15">
      <c r="O55" s="45" t="s">
        <v>1400</v>
      </c>
    </row>
    <row r="56" spans="15:15">
      <c r="O56" s="45" t="s">
        <v>1324</v>
      </c>
    </row>
    <row r="57" spans="15:15">
      <c r="O57" s="45" t="s">
        <v>1553</v>
      </c>
    </row>
    <row r="58" spans="15:15">
      <c r="O58" s="45" t="s">
        <v>564</v>
      </c>
    </row>
    <row r="59" spans="15:15">
      <c r="O59" s="45" t="s">
        <v>842</v>
      </c>
    </row>
    <row r="60" spans="15:15">
      <c r="O60" s="45" t="s">
        <v>850</v>
      </c>
    </row>
    <row r="61" spans="15:15">
      <c r="O61" s="45" t="s">
        <v>299</v>
      </c>
    </row>
    <row r="62" spans="15:15">
      <c r="O62" s="45" t="s">
        <v>1357</v>
      </c>
    </row>
    <row r="63" spans="15:15">
      <c r="O63" s="45" t="s">
        <v>1056</v>
      </c>
    </row>
    <row r="64" spans="15:15">
      <c r="O64" s="45" t="s">
        <v>155</v>
      </c>
    </row>
    <row r="65" spans="15:15">
      <c r="O65" s="45" t="s">
        <v>1584</v>
      </c>
    </row>
    <row r="66" spans="15:15">
      <c r="O66" s="45" t="s">
        <v>165</v>
      </c>
    </row>
    <row r="67" spans="15:15">
      <c r="O67" s="45" t="s">
        <v>309</v>
      </c>
    </row>
    <row r="68" spans="15:15">
      <c r="O68" s="45" t="s">
        <v>1573</v>
      </c>
    </row>
    <row r="69" spans="15:15">
      <c r="O69" s="45" t="s">
        <v>1184</v>
      </c>
    </row>
    <row r="70" spans="15:15">
      <c r="O70" s="45" t="s">
        <v>633</v>
      </c>
    </row>
    <row r="71" spans="15:15">
      <c r="O71" s="45" t="s">
        <v>643</v>
      </c>
    </row>
    <row r="72" spans="15:15">
      <c r="O72" s="45" t="s">
        <v>1555</v>
      </c>
    </row>
    <row r="73" spans="15:15">
      <c r="O73" s="45" t="s">
        <v>987</v>
      </c>
    </row>
    <row r="74" spans="15:15">
      <c r="O74" s="45" t="s">
        <v>356</v>
      </c>
    </row>
    <row r="75" spans="15:15">
      <c r="O75" s="45" t="s">
        <v>1532</v>
      </c>
    </row>
    <row r="76" spans="15:15">
      <c r="O76" s="45" t="s">
        <v>366</v>
      </c>
    </row>
    <row r="77" spans="15:15">
      <c r="O77" s="45" t="s">
        <v>1020</v>
      </c>
    </row>
    <row r="78" spans="15:15">
      <c r="O78" s="45" t="s">
        <v>1557</v>
      </c>
    </row>
    <row r="79" spans="15:15">
      <c r="O79" s="45" t="s">
        <v>917</v>
      </c>
    </row>
    <row r="80" spans="15:15">
      <c r="O80" s="45" t="s">
        <v>1065</v>
      </c>
    </row>
    <row r="81" spans="15:15">
      <c r="O81" s="45" t="s">
        <v>433</v>
      </c>
    </row>
    <row r="82" spans="15:15">
      <c r="O82" s="45" t="s">
        <v>442</v>
      </c>
    </row>
    <row r="83" spans="15:15">
      <c r="O83" s="45" t="s">
        <v>1105</v>
      </c>
    </row>
    <row r="84" spans="15:15">
      <c r="O84" s="45" t="s">
        <v>1534</v>
      </c>
    </row>
    <row r="85" spans="15:15">
      <c r="O85" s="45" t="s">
        <v>1594</v>
      </c>
    </row>
    <row r="86" spans="15:15">
      <c r="O86" s="45" t="s">
        <v>1579</v>
      </c>
    </row>
    <row r="87" spans="15:15">
      <c r="O87" s="45" t="s">
        <v>713</v>
      </c>
    </row>
    <row r="88" spans="15:15">
      <c r="O88" s="45" t="s">
        <v>926</v>
      </c>
    </row>
    <row r="89" spans="15:15">
      <c r="O89" s="45" t="s">
        <v>1224</v>
      </c>
    </row>
    <row r="90" spans="15:15">
      <c r="O90" s="45" t="s">
        <v>723</v>
      </c>
    </row>
    <row r="91" spans="15:15">
      <c r="O91" s="45" t="s">
        <v>1288</v>
      </c>
    </row>
    <row r="92" spans="15:15">
      <c r="O92" s="45" t="s">
        <v>494</v>
      </c>
    </row>
    <row r="93" spans="15:15">
      <c r="O93" s="45" t="s">
        <v>1362</v>
      </c>
    </row>
    <row r="94" spans="15:15">
      <c r="O94" s="45" t="s">
        <v>858</v>
      </c>
    </row>
    <row r="95" spans="15:15">
      <c r="O95" s="45" t="s">
        <v>176</v>
      </c>
    </row>
    <row r="96" spans="15:15">
      <c r="O96" s="45" t="s">
        <v>778</v>
      </c>
    </row>
    <row r="97" spans="15:15">
      <c r="O97" s="45" t="s">
        <v>955</v>
      </c>
    </row>
    <row r="98" spans="15:15">
      <c r="O98" s="45" t="s">
        <v>1441</v>
      </c>
    </row>
    <row r="99" spans="15:15">
      <c r="O99" s="45" t="s">
        <v>1575</v>
      </c>
    </row>
    <row r="100" spans="15:15">
      <c r="O100" s="45" t="s">
        <v>1451</v>
      </c>
    </row>
    <row r="101" spans="15:15">
      <c r="O101" s="45" t="s">
        <v>1536</v>
      </c>
    </row>
    <row r="102" spans="15:15">
      <c r="O102" s="45" t="s">
        <v>728</v>
      </c>
    </row>
    <row r="103" spans="15:15">
      <c r="O103" s="45" t="s">
        <v>1194</v>
      </c>
    </row>
    <row r="104" spans="15:15">
      <c r="O104" s="45" t="s">
        <v>783</v>
      </c>
    </row>
    <row r="105" spans="15:15">
      <c r="O105" s="45" t="s">
        <v>738</v>
      </c>
    </row>
    <row r="106" spans="15:15">
      <c r="O106" s="45" t="s">
        <v>1025</v>
      </c>
    </row>
    <row r="107" spans="15:15">
      <c r="O107" s="45" t="s">
        <v>748</v>
      </c>
    </row>
    <row r="108" spans="15:15">
      <c r="O108" s="45" t="s">
        <v>275</v>
      </c>
    </row>
    <row r="109" spans="15:15">
      <c r="O109" s="45" t="s">
        <v>869</v>
      </c>
    </row>
    <row r="110" spans="15:15">
      <c r="O110" s="45" t="s">
        <v>1460</v>
      </c>
    </row>
    <row r="111" spans="15:15">
      <c r="O111" s="45" t="s">
        <v>1326</v>
      </c>
    </row>
    <row r="112" spans="15:15">
      <c r="O112" s="45" t="s">
        <v>785</v>
      </c>
    </row>
    <row r="113" spans="15:15">
      <c r="O113" s="45" t="s">
        <v>186</v>
      </c>
    </row>
    <row r="114" spans="15:15">
      <c r="O114" s="45" t="s">
        <v>1035</v>
      </c>
    </row>
    <row r="115" spans="15:15">
      <c r="O115" s="45" t="s">
        <v>1339</v>
      </c>
    </row>
    <row r="116" spans="15:15">
      <c r="O116" s="45" t="s">
        <v>1115</v>
      </c>
    </row>
    <row r="117" spans="15:15">
      <c r="O117" s="45" t="s">
        <v>320</v>
      </c>
    </row>
    <row r="118" spans="15:15">
      <c r="O118" s="45" t="s">
        <v>196</v>
      </c>
    </row>
    <row r="119" spans="15:15">
      <c r="O119" s="45" t="s">
        <v>329</v>
      </c>
    </row>
    <row r="120" spans="15:15">
      <c r="O120" s="45" t="s">
        <v>374</v>
      </c>
    </row>
    <row r="121" spans="15:15">
      <c r="O121" s="45" t="s">
        <v>1234</v>
      </c>
    </row>
    <row r="122" spans="15:15">
      <c r="O122" s="45" t="s">
        <v>622</v>
      </c>
    </row>
    <row r="123" spans="15:15">
      <c r="O123" s="45" t="s">
        <v>1596</v>
      </c>
    </row>
    <row r="124" spans="15:15">
      <c r="O124" s="45" t="s">
        <v>1538</v>
      </c>
    </row>
    <row r="125" spans="15:15">
      <c r="O125" s="45" t="s">
        <v>202</v>
      </c>
    </row>
    <row r="126" spans="15:15">
      <c r="O126" s="45" t="s">
        <v>452</v>
      </c>
    </row>
    <row r="127" spans="15:15">
      <c r="O127" s="45" t="s">
        <v>1562</v>
      </c>
    </row>
    <row r="128" spans="15:15">
      <c r="O128" s="45" t="s">
        <v>791</v>
      </c>
    </row>
    <row r="129" spans="15:15">
      <c r="O129" s="45" t="s">
        <v>503</v>
      </c>
    </row>
    <row r="130" spans="15:15">
      <c r="O130" s="45" t="s">
        <v>212</v>
      </c>
    </row>
    <row r="131" spans="15:15">
      <c r="O131" s="45" t="s">
        <v>464</v>
      </c>
    </row>
    <row r="132" spans="15:15">
      <c r="O132" s="45" t="s">
        <v>975</v>
      </c>
    </row>
    <row r="133" spans="15:15">
      <c r="O133" s="45" t="s">
        <v>879</v>
      </c>
    </row>
    <row r="134" spans="15:15">
      <c r="O134" s="45" t="s">
        <v>1559</v>
      </c>
    </row>
    <row r="135" spans="15:15">
      <c r="O135" s="45" t="s">
        <v>653</v>
      </c>
    </row>
    <row r="136" spans="15:15">
      <c r="O136" s="45" t="s">
        <v>1411</v>
      </c>
    </row>
    <row r="137" spans="15:15">
      <c r="O137" s="45" t="s">
        <v>473</v>
      </c>
    </row>
    <row r="138" spans="15:15">
      <c r="O138" s="45" t="s">
        <v>1540</v>
      </c>
    </row>
    <row r="139" spans="15:15">
      <c r="O139" s="45" t="s">
        <v>887</v>
      </c>
    </row>
    <row r="140" spans="15:15">
      <c r="O140" s="45" t="s">
        <v>1125</v>
      </c>
    </row>
    <row r="141" spans="15:15">
      <c r="O141" s="45" t="s">
        <v>1500</v>
      </c>
    </row>
    <row r="142" spans="15:15">
      <c r="O142" s="45" t="s">
        <v>1135</v>
      </c>
    </row>
    <row r="143" spans="15:15">
      <c r="O143" s="45" t="s">
        <v>1564</v>
      </c>
    </row>
    <row r="144" spans="15:15">
      <c r="O144" s="45" t="s">
        <v>1144</v>
      </c>
    </row>
    <row r="145" spans="15:15">
      <c r="O145" s="45" t="s">
        <v>1542</v>
      </c>
    </row>
    <row r="146" spans="15:15">
      <c r="O146" s="45" t="s">
        <v>1371</v>
      </c>
    </row>
    <row r="147" spans="15:15">
      <c r="O147" s="45" t="s">
        <v>1335</v>
      </c>
    </row>
    <row r="148" spans="15:15">
      <c r="O148" s="45" t="s">
        <v>220</v>
      </c>
    </row>
    <row r="149" spans="15:15">
      <c r="O149" s="45" t="s">
        <v>934</v>
      </c>
    </row>
    <row r="150" spans="15:15">
      <c r="O150" s="45" t="s">
        <v>1241</v>
      </c>
    </row>
    <row r="151" spans="15:15">
      <c r="O151" s="45" t="s">
        <v>985</v>
      </c>
    </row>
    <row r="152" spans="15:15">
      <c r="O152" s="45" t="s">
        <v>663</v>
      </c>
    </row>
    <row r="153" spans="15:15">
      <c r="O153" s="45" t="s">
        <v>231</v>
      </c>
    </row>
    <row r="154" spans="15:15">
      <c r="O154" s="45" t="s">
        <v>989</v>
      </c>
    </row>
    <row r="155" spans="15:15">
      <c r="O155" s="45" t="s">
        <v>1337</v>
      </c>
    </row>
    <row r="156" spans="15:15">
      <c r="O156" s="45" t="s">
        <v>384</v>
      </c>
    </row>
    <row r="157" spans="15:15">
      <c r="O157" s="45" t="s">
        <v>339</v>
      </c>
    </row>
    <row r="158" spans="15:15">
      <c r="O158" s="45" t="s">
        <v>1153</v>
      </c>
    </row>
    <row r="159" spans="15:15">
      <c r="O159" s="45" t="s">
        <v>802</v>
      </c>
    </row>
    <row r="160" spans="15:15">
      <c r="O160" s="45" t="s">
        <v>811</v>
      </c>
    </row>
    <row r="161" spans="15:15">
      <c r="O161" s="45" t="s">
        <v>1074</v>
      </c>
    </row>
    <row r="162" spans="15:15">
      <c r="O162" s="45" t="s">
        <v>513</v>
      </c>
    </row>
    <row r="163" spans="15:15">
      <c r="O163" s="45" t="s">
        <v>244</v>
      </c>
    </row>
    <row r="164" spans="15:15">
      <c r="O164" s="45" t="s">
        <v>1577</v>
      </c>
    </row>
    <row r="165" spans="15:15">
      <c r="O165" s="45" t="s">
        <v>574</v>
      </c>
    </row>
    <row r="166" spans="15:15">
      <c r="O166" s="45" t="s">
        <v>665</v>
      </c>
    </row>
    <row r="167" spans="15:15">
      <c r="O167" s="45" t="s">
        <v>584</v>
      </c>
    </row>
    <row r="168" spans="15:15">
      <c r="O168" s="45" t="s">
        <v>675</v>
      </c>
    </row>
    <row r="169" spans="15:15">
      <c r="O169" s="45" t="s">
        <v>249</v>
      </c>
    </row>
    <row r="170" spans="15:15">
      <c r="O170" s="45" t="s">
        <v>287</v>
      </c>
    </row>
    <row r="171" spans="15:15">
      <c r="O171" s="45" t="s">
        <v>1566</v>
      </c>
    </row>
    <row r="172" spans="15:15">
      <c r="O172" s="45" t="s">
        <v>1510</v>
      </c>
    </row>
    <row r="173" spans="15:15">
      <c r="O173" s="45" t="s">
        <v>256</v>
      </c>
    </row>
    <row r="174" spans="15:15">
      <c r="O174" s="45" t="s">
        <v>594</v>
      </c>
    </row>
    <row r="175" spans="15:15">
      <c r="O175" s="45" t="s">
        <v>603</v>
      </c>
    </row>
    <row r="176" spans="15:15">
      <c r="O176" s="45" t="s">
        <v>944</v>
      </c>
    </row>
    <row r="177" spans="15:15">
      <c r="O177" s="45" t="s">
        <v>1512</v>
      </c>
    </row>
    <row r="178" spans="15:15">
      <c r="O178" s="45" t="s">
        <v>1298</v>
      </c>
    </row>
    <row r="179" spans="15:15">
      <c r="O179" s="45" t="s">
        <v>1250</v>
      </c>
    </row>
    <row r="180" spans="15:15">
      <c r="O180" s="45" t="s">
        <v>1308</v>
      </c>
    </row>
    <row r="181" spans="15:15">
      <c r="O181" s="45" t="s">
        <v>998</v>
      </c>
    </row>
    <row r="182" spans="15:15">
      <c r="O182" s="45" t="s">
        <v>793</v>
      </c>
    </row>
    <row r="183" spans="15:15">
      <c r="O183" s="45" t="s">
        <v>1165</v>
      </c>
    </row>
    <row r="184" spans="15:15">
      <c r="O184" s="45" t="s">
        <v>1544</v>
      </c>
    </row>
    <row r="185" spans="15:15">
      <c r="O185" s="45" t="s">
        <v>1466</v>
      </c>
    </row>
    <row r="186" spans="15:15">
      <c r="O186" s="45" t="s">
        <v>1155</v>
      </c>
    </row>
    <row r="187" spans="15:15">
      <c r="O187" s="45" t="s">
        <v>1204</v>
      </c>
    </row>
    <row r="188" spans="15:15">
      <c r="O188" s="45" t="s">
        <v>394</v>
      </c>
    </row>
    <row r="189" spans="15:15">
      <c r="O189" s="45" t="s">
        <v>254</v>
      </c>
    </row>
    <row r="190" spans="15:15">
      <c r="O190" s="45" t="s">
        <v>758</v>
      </c>
    </row>
    <row r="191" spans="15:15">
      <c r="O191" s="45" t="s">
        <v>685</v>
      </c>
    </row>
    <row r="192" spans="15:15">
      <c r="O192" s="45" t="s">
        <v>1546</v>
      </c>
    </row>
    <row r="193" spans="15:15" ht="15.75" thickBot="1">
      <c r="O193" s="46" t="s">
        <v>1548</v>
      </c>
    </row>
  </sheetData>
  <sheetProtection algorithmName="SHA-512" hashValue="a8kzHVxvjeYNQOzLJxv23Qt6+XhKVTac8ur2wUU++r1zM3SCJEpiCPdlXiTcvldE8KOdVDlZvuRQa1CB8HMcGA==" saltValue="7ehdxPhDYwpdpbh0p9OzI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8A510-8A0A-4C40-A1C5-D675D8030962}">
  <sheetPr>
    <tabColor rgb="FFFFF2CB"/>
  </sheetPr>
  <dimension ref="C2:Y27"/>
  <sheetViews>
    <sheetView showGridLines="0" zoomScale="119" workbookViewId="0">
      <selection activeCell="B6" sqref="B6:E6"/>
    </sheetView>
  </sheetViews>
  <sheetFormatPr defaultColWidth="10.85546875" defaultRowHeight="15"/>
  <cols>
    <col min="3" max="25" width="7.85546875" customWidth="1"/>
  </cols>
  <sheetData>
    <row r="2" spans="3:25" ht="15.75" thickBot="1"/>
    <row r="3" spans="3:25" ht="24" thickBot="1">
      <c r="C3" s="132" t="s">
        <v>0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4"/>
    </row>
    <row r="4" spans="3:25" ht="15.75" thickBot="1">
      <c r="C4" s="67"/>
      <c r="D4" s="67"/>
      <c r="E4" s="67"/>
      <c r="F4" s="67"/>
      <c r="G4" s="67"/>
      <c r="H4" s="67"/>
      <c r="I4" s="67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3:25" ht="21.75" thickBot="1">
      <c r="C5" s="93" t="s">
        <v>1</v>
      </c>
      <c r="D5" s="94"/>
      <c r="E5" s="95"/>
      <c r="F5" s="135" t="s">
        <v>769</v>
      </c>
      <c r="G5" s="136"/>
      <c r="H5" s="136"/>
      <c r="I5" s="137"/>
      <c r="J5" s="68"/>
      <c r="K5" s="93" t="s">
        <v>3</v>
      </c>
      <c r="L5" s="94"/>
      <c r="M5" s="95"/>
      <c r="N5" s="138" t="str">
        <f>IFERROR(VLOOKUP(F5,JLS_Data!$E$2:$F$191,2,FALSE),"")</f>
        <v>Град Ваљево</v>
      </c>
      <c r="O5" s="139"/>
      <c r="P5" s="139"/>
      <c r="Q5" s="140"/>
      <c r="R5" s="68"/>
      <c r="S5" s="93" t="s">
        <v>4</v>
      </c>
      <c r="T5" s="94"/>
      <c r="U5" s="95"/>
      <c r="V5" s="141">
        <f ca="1">TODAY()</f>
        <v>45776</v>
      </c>
      <c r="W5" s="142"/>
      <c r="X5" s="142"/>
      <c r="Y5" s="143"/>
    </row>
    <row r="6" spans="3:25" ht="15.75" thickBot="1">
      <c r="C6" s="69"/>
      <c r="D6" s="131"/>
      <c r="E6" s="131"/>
      <c r="F6" s="69"/>
      <c r="G6" s="69"/>
      <c r="H6" s="70"/>
      <c r="I6" s="69"/>
      <c r="J6" s="71"/>
      <c r="K6" s="69"/>
      <c r="L6" s="131"/>
      <c r="M6" s="131"/>
      <c r="N6" s="69"/>
      <c r="O6" s="69"/>
      <c r="P6" s="70"/>
      <c r="Q6" s="69"/>
      <c r="R6" s="71"/>
      <c r="S6" s="69"/>
      <c r="T6" s="131"/>
      <c r="U6" s="131"/>
      <c r="V6" s="69"/>
      <c r="W6" s="69"/>
      <c r="X6" s="70"/>
      <c r="Y6" s="69"/>
    </row>
    <row r="7" spans="3:25" ht="39" customHeight="1" thickBot="1">
      <c r="C7" s="144" t="s">
        <v>5</v>
      </c>
      <c r="D7" s="145"/>
      <c r="E7" s="145"/>
      <c r="F7" s="145"/>
      <c r="G7" s="145"/>
      <c r="H7" s="145"/>
      <c r="I7" s="145"/>
      <c r="J7" s="72"/>
      <c r="K7" s="146" t="s">
        <v>6</v>
      </c>
      <c r="L7" s="147"/>
      <c r="M7" s="147"/>
      <c r="N7" s="147"/>
      <c r="O7" s="147"/>
      <c r="P7" s="147"/>
      <c r="Q7" s="148"/>
      <c r="R7" s="72"/>
      <c r="S7" s="146" t="s">
        <v>7</v>
      </c>
      <c r="T7" s="147"/>
      <c r="U7" s="147"/>
      <c r="V7" s="147"/>
      <c r="W7" s="147"/>
      <c r="X7" s="147"/>
      <c r="Y7" s="148"/>
    </row>
    <row r="8" spans="3:25">
      <c r="C8" s="114" t="s">
        <v>8</v>
      </c>
      <c r="D8" s="115"/>
      <c r="E8" s="116"/>
      <c r="F8" s="119">
        <f>IFERROR(VLOOKUP(F5,JLS_Data!E2:O191,11,FALSE),"Унесите податак!")</f>
        <v>14000</v>
      </c>
      <c r="G8" s="119"/>
      <c r="H8" s="119"/>
      <c r="I8" s="119"/>
      <c r="J8" s="72"/>
      <c r="K8" s="124" t="s">
        <v>9</v>
      </c>
      <c r="L8" s="125"/>
      <c r="M8" s="125"/>
      <c r="N8" s="126" t="str">
        <f>IFERROR(VLOOKUP(F5,JLS_Data!E2:U191,14,FALSE),"Унесите податак!")</f>
        <v>Лазар Гојковић</v>
      </c>
      <c r="O8" s="126"/>
      <c r="P8" s="126"/>
      <c r="Q8" s="126"/>
      <c r="R8" s="72"/>
      <c r="S8" s="124" t="s">
        <v>9</v>
      </c>
      <c r="T8" s="125"/>
      <c r="U8" s="125"/>
      <c r="V8" s="126" t="str">
        <f>IFERROR(VLOOKUP(F5,JLS_Data!E2:Z191,18,FALSE),"Унесите податак!")</f>
        <v>Немања Петровић</v>
      </c>
      <c r="W8" s="126"/>
      <c r="X8" s="126"/>
      <c r="Y8" s="126"/>
    </row>
    <row r="9" spans="3:25">
      <c r="C9" s="114" t="s">
        <v>10</v>
      </c>
      <c r="D9" s="115"/>
      <c r="E9" s="116"/>
      <c r="F9" s="119" t="str">
        <f>IFERROR(VLOOKUP(F5,JLS_Data!E2:U191,12,FALSE),"Унесите податак!")</f>
        <v>Карађорђева 64</v>
      </c>
      <c r="G9" s="119"/>
      <c r="H9" s="119"/>
      <c r="I9" s="119"/>
      <c r="J9" s="72"/>
      <c r="K9" s="108" t="s">
        <v>11</v>
      </c>
      <c r="L9" s="109"/>
      <c r="M9" s="109"/>
      <c r="N9" s="106" t="str">
        <f>IFERROR(VLOOKUP(F5,JLS_Data!E2:U191,15,FALSE),"Унесите податак!")</f>
        <v>градоначелник</v>
      </c>
      <c r="O9" s="106"/>
      <c r="P9" s="106"/>
      <c r="Q9" s="106"/>
      <c r="R9" s="72"/>
      <c r="S9" s="108" t="s">
        <v>11</v>
      </c>
      <c r="T9" s="109"/>
      <c r="U9" s="109"/>
      <c r="V9" s="106" t="str">
        <f>IFERROR(VLOOKUP(F5,JLS_Data!E2:Z191,19,FALSE),"Унесите податак!")</f>
        <v>Заменик градоначелника</v>
      </c>
      <c r="W9" s="106"/>
      <c r="X9" s="106"/>
      <c r="Y9" s="106"/>
    </row>
    <row r="10" spans="3:25">
      <c r="C10" s="114" t="s">
        <v>12</v>
      </c>
      <c r="D10" s="115"/>
      <c r="E10" s="116"/>
      <c r="F10" s="119" t="str">
        <f>IFERROR(INDEX(JLS_Data!B2:B191,MATCH(F5,JLS_Data!E2:E191,0)),"Унесите податак!")</f>
        <v>Колубарски</v>
      </c>
      <c r="G10" s="119"/>
      <c r="H10" s="119"/>
      <c r="I10" s="119"/>
      <c r="J10" s="72"/>
      <c r="K10" s="108" t="s">
        <v>13</v>
      </c>
      <c r="L10" s="109"/>
      <c r="M10" s="109"/>
      <c r="N10" s="106" t="str">
        <f>IFERROR(VLOOKUP(F5,JLS_Data!E2:U191,16,FALSE),"Унесите податак!")</f>
        <v>014/294-882</v>
      </c>
      <c r="O10" s="106"/>
      <c r="P10" s="106"/>
      <c r="Q10" s="106"/>
      <c r="R10" s="72"/>
      <c r="S10" s="108" t="s">
        <v>14</v>
      </c>
      <c r="T10" s="109"/>
      <c r="U10" s="109"/>
      <c r="V10" s="106" t="str">
        <f>IFERROR(VLOOKUP(F5,JLS_Data!E2:Z191,20,FALSE),"Унесите податак!")</f>
        <v>014294882</v>
      </c>
      <c r="W10" s="106"/>
      <c r="X10" s="106"/>
      <c r="Y10" s="106"/>
    </row>
    <row r="11" spans="3:25">
      <c r="C11" s="114" t="s">
        <v>15</v>
      </c>
      <c r="D11" s="115"/>
      <c r="E11" s="116"/>
      <c r="F11" s="119" t="str">
        <f>IFERROR(VLOOKUP(F5,JLS_Data!E2:U191,13,FALSE),"Унесите податак!")</f>
        <v>014294882</v>
      </c>
      <c r="G11" s="119"/>
      <c r="H11" s="119"/>
      <c r="I11" s="119"/>
      <c r="J11" s="72"/>
      <c r="K11" s="108" t="s">
        <v>16</v>
      </c>
      <c r="L11" s="109"/>
      <c r="M11" s="109"/>
      <c r="N11" s="106" t="str">
        <f>IFERROR(VLOOKUP(F5,JLS_Data!E2:U191,17,FALSE),"Унесите податак!")</f>
        <v>gradonacelnik@valjevo.org.rs</v>
      </c>
      <c r="O11" s="106"/>
      <c r="P11" s="106"/>
      <c r="Q11" s="106"/>
      <c r="R11" s="73"/>
      <c r="S11" s="108" t="s">
        <v>16</v>
      </c>
      <c r="T11" s="109"/>
      <c r="U11" s="109"/>
      <c r="V11" s="106" t="str">
        <f>IFERROR(VLOOKUP(F5,JLS_Data!E2:Z191,21,FALSE),"Унесите податак!")</f>
        <v>nemanja.petrovic@valjevo.org.rs</v>
      </c>
      <c r="W11" s="106"/>
      <c r="X11" s="106"/>
      <c r="Y11" s="106"/>
    </row>
    <row r="12" spans="3:25" ht="15.75" thickBot="1">
      <c r="C12" s="114" t="s">
        <v>17</v>
      </c>
      <c r="D12" s="115"/>
      <c r="E12" s="116"/>
      <c r="F12" s="119" t="str">
        <f>IFERROR(VLOOKUP(F5,JLS_Data!E2:U191,4,FALSE),"Унесите податак!")</f>
        <v>I група</v>
      </c>
      <c r="G12" s="119"/>
      <c r="H12" s="119"/>
      <c r="I12" s="119"/>
      <c r="J12" s="72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</row>
    <row r="13" spans="3:25" ht="15.75" thickBot="1">
      <c r="C13" s="114" t="s">
        <v>18</v>
      </c>
      <c r="D13" s="115"/>
      <c r="E13" s="116"/>
      <c r="F13" s="120">
        <f>IFERROR(VLOOKUP(F5,JLS_Data!E2:U191,3,FALSE),"Унесите податак!")</f>
        <v>82169</v>
      </c>
      <c r="G13" s="120"/>
      <c r="H13" s="120"/>
      <c r="I13" s="120"/>
      <c r="J13" s="72"/>
      <c r="K13" s="121" t="s">
        <v>19</v>
      </c>
      <c r="L13" s="122"/>
      <c r="M13" s="122"/>
      <c r="N13" s="122"/>
      <c r="O13" s="122"/>
      <c r="P13" s="122"/>
      <c r="Q13" s="123"/>
      <c r="R13" s="74"/>
      <c r="S13" s="127" t="s">
        <v>20</v>
      </c>
      <c r="T13" s="128"/>
      <c r="U13" s="128"/>
      <c r="V13" s="128"/>
      <c r="W13" s="128"/>
      <c r="X13" s="128"/>
      <c r="Y13" s="129"/>
    </row>
    <row r="14" spans="3:25">
      <c r="C14" s="114" t="s">
        <v>21</v>
      </c>
      <c r="D14" s="115"/>
      <c r="E14" s="116"/>
      <c r="F14" s="117" t="str">
        <f>IFERROR(IF(VLOOKUP(F5,JLS_Data!E2:U191,6,FALSE),"Да","Не"),"Не")</f>
        <v>Не</v>
      </c>
      <c r="G14" s="118"/>
      <c r="H14" s="117" t="str">
        <f>IFERROR(IF(VLOOKUP(F5,JLS_Data!E2:U191,6,FALSE),"Да","Не"),"Не")</f>
        <v>Не</v>
      </c>
      <c r="I14" s="118"/>
      <c r="J14" s="72"/>
      <c r="K14" s="108" t="s">
        <v>9</v>
      </c>
      <c r="L14" s="109"/>
      <c r="M14" s="109"/>
      <c r="N14" s="106"/>
      <c r="O14" s="106"/>
      <c r="P14" s="106"/>
      <c r="Q14" s="106"/>
      <c r="R14" s="72"/>
      <c r="S14" s="108" t="s">
        <v>9</v>
      </c>
      <c r="T14" s="109"/>
      <c r="U14" s="109"/>
      <c r="V14" s="106"/>
      <c r="W14" s="106"/>
      <c r="X14" s="106"/>
      <c r="Y14" s="106"/>
    </row>
    <row r="15" spans="3:25">
      <c r="C15" s="114" t="s">
        <v>22</v>
      </c>
      <c r="D15" s="115"/>
      <c r="E15" s="116"/>
      <c r="F15" s="112" t="str">
        <f>IFERROR(VLOOKUP(F5,JLS_Data!E2:U191,9,FALSE),"Унесите податак!")</f>
        <v>07137010</v>
      </c>
      <c r="G15" s="113"/>
      <c r="H15" s="110" t="str">
        <f>IFERROR(VLOOKUP(F5,JLS_Data!E2:U191,10,FALSE),"Унесите податак!")</f>
        <v>102483248</v>
      </c>
      <c r="I15" s="111"/>
      <c r="J15" s="75"/>
      <c r="K15" s="108" t="s">
        <v>11</v>
      </c>
      <c r="L15" s="109"/>
      <c r="M15" s="109"/>
      <c r="N15" s="106"/>
      <c r="O15" s="106"/>
      <c r="P15" s="106"/>
      <c r="Q15" s="106"/>
      <c r="R15" s="72"/>
      <c r="S15" s="108" t="s">
        <v>11</v>
      </c>
      <c r="T15" s="109"/>
      <c r="U15" s="109"/>
      <c r="V15" s="106"/>
      <c r="W15" s="106"/>
      <c r="X15" s="106"/>
      <c r="Y15" s="106"/>
    </row>
    <row r="16" spans="3:25">
      <c r="K16" s="108" t="s">
        <v>14</v>
      </c>
      <c r="L16" s="109"/>
      <c r="M16" s="109"/>
      <c r="N16" s="105"/>
      <c r="O16" s="106"/>
      <c r="P16" s="106"/>
      <c r="Q16" s="106"/>
      <c r="R16" s="72"/>
      <c r="S16" s="108" t="s">
        <v>13</v>
      </c>
      <c r="T16" s="108"/>
      <c r="U16" s="108"/>
      <c r="V16" s="105"/>
      <c r="W16" s="106"/>
      <c r="X16" s="106"/>
      <c r="Y16" s="106"/>
    </row>
    <row r="17" spans="3:25">
      <c r="K17" s="108" t="s">
        <v>16</v>
      </c>
      <c r="L17" s="109"/>
      <c r="M17" s="109"/>
      <c r="N17" s="107"/>
      <c r="O17" s="106"/>
      <c r="P17" s="106"/>
      <c r="Q17" s="106"/>
      <c r="R17" s="72"/>
      <c r="S17" s="108" t="s">
        <v>16</v>
      </c>
      <c r="T17" s="108"/>
      <c r="U17" s="108"/>
      <c r="V17" s="107"/>
      <c r="W17" s="106"/>
      <c r="X17" s="106"/>
      <c r="Y17" s="106"/>
    </row>
    <row r="18" spans="3:25" ht="15.75" thickBot="1">
      <c r="K18" s="68"/>
      <c r="L18" s="68"/>
      <c r="M18" s="68"/>
      <c r="N18" s="68"/>
      <c r="O18" s="68"/>
      <c r="P18" s="68"/>
      <c r="Q18" s="68"/>
      <c r="R18" s="72"/>
      <c r="S18" s="68"/>
      <c r="T18" s="68"/>
      <c r="U18" s="68"/>
      <c r="V18" s="68"/>
      <c r="W18" s="68"/>
      <c r="X18" s="68"/>
      <c r="Y18" s="68"/>
    </row>
    <row r="19" spans="3:25" ht="23.25">
      <c r="C19" s="100" t="s">
        <v>23</v>
      </c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2"/>
    </row>
    <row r="20" spans="3:25"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</row>
    <row r="21" spans="3:25">
      <c r="C21" s="96" t="s">
        <v>24</v>
      </c>
      <c r="D21" s="97"/>
      <c r="E21" s="97"/>
      <c r="F21" s="97"/>
      <c r="G21" s="97"/>
      <c r="H21" s="97"/>
      <c r="I21" s="97"/>
      <c r="J21" s="72"/>
      <c r="K21" s="96" t="s">
        <v>25</v>
      </c>
      <c r="L21" s="97"/>
      <c r="M21" s="97"/>
      <c r="N21" s="97"/>
      <c r="O21" s="97"/>
      <c r="P21" s="97"/>
      <c r="Q21" s="97"/>
      <c r="R21" s="68"/>
      <c r="S21" s="96" t="s">
        <v>26</v>
      </c>
      <c r="T21" s="97"/>
      <c r="U21" s="97"/>
      <c r="V21" s="97"/>
      <c r="W21" s="97"/>
      <c r="X21" s="97"/>
      <c r="Y21" s="97"/>
    </row>
    <row r="22" spans="3:25" s="1" customFormat="1" ht="20.100000000000001" customHeight="1" thickBot="1">
      <c r="C22" s="103" t="s">
        <v>27</v>
      </c>
      <c r="D22" s="104"/>
      <c r="E22" s="103" t="s">
        <v>28</v>
      </c>
      <c r="F22" s="104"/>
      <c r="G22" s="103" t="s">
        <v>29</v>
      </c>
      <c r="H22" s="104"/>
      <c r="I22" s="76" t="s">
        <v>30</v>
      </c>
      <c r="J22" s="77"/>
      <c r="K22" s="103" t="s">
        <v>27</v>
      </c>
      <c r="L22" s="104"/>
      <c r="M22" s="103" t="s">
        <v>28</v>
      </c>
      <c r="N22" s="104"/>
      <c r="O22" s="103" t="s">
        <v>29</v>
      </c>
      <c r="P22" s="104"/>
      <c r="Q22" s="76" t="s">
        <v>30</v>
      </c>
      <c r="R22" s="78"/>
      <c r="S22" s="103" t="s">
        <v>27</v>
      </c>
      <c r="T22" s="104"/>
      <c r="U22" s="103" t="s">
        <v>28</v>
      </c>
      <c r="V22" s="104"/>
      <c r="W22" s="103" t="s">
        <v>29</v>
      </c>
      <c r="X22" s="104"/>
      <c r="Y22" s="76" t="s">
        <v>30</v>
      </c>
    </row>
    <row r="23" spans="3:25" ht="36.950000000000003" customHeight="1" thickBot="1">
      <c r="C23" s="91" cm="1">
        <f t="array" ref="C23">G23/1.2</f>
        <v>4166666.666666667</v>
      </c>
      <c r="D23" s="91"/>
      <c r="E23" s="91" cm="1">
        <f t="array" ref="E23">C23*0.2</f>
        <v>833333.33333333349</v>
      </c>
      <c r="F23" s="91"/>
      <c r="G23" s="98">
        <v>5000000</v>
      </c>
      <c r="H23" s="99"/>
      <c r="I23" s="79" cm="1">
        <f t="array" ref="I23">G23/W23</f>
        <v>0.5</v>
      </c>
      <c r="J23" s="80"/>
      <c r="K23" s="91" cm="1">
        <f t="array" ref="K23">O23/1.2</f>
        <v>4166666.666666667</v>
      </c>
      <c r="L23" s="91"/>
      <c r="M23" s="91" cm="1">
        <f t="array" ref="M23">K23*0.2</f>
        <v>833333.33333333349</v>
      </c>
      <c r="N23" s="91"/>
      <c r="O23" s="98">
        <v>5000000</v>
      </c>
      <c r="P23" s="99"/>
      <c r="Q23" s="79" cm="1">
        <f t="array" ref="Q23">O23/W23</f>
        <v>0.5</v>
      </c>
      <c r="R23" s="81"/>
      <c r="S23" s="91" cm="1">
        <f t="array" ref="S23">W23/1.2</f>
        <v>8333333.333333334</v>
      </c>
      <c r="T23" s="91"/>
      <c r="U23" s="91" cm="1">
        <f t="array" ref="U23">S23*0.2</f>
        <v>1666666.666666667</v>
      </c>
      <c r="V23" s="91"/>
      <c r="W23" s="92" cm="1">
        <f t="array" ref="W23">O23+G23</f>
        <v>10000000</v>
      </c>
      <c r="X23" s="92"/>
      <c r="Y23" s="79" cm="1">
        <f t="array" ref="Y23">I23+Q23</f>
        <v>1</v>
      </c>
    </row>
    <row r="25" spans="3:25" ht="32.1" customHeight="1">
      <c r="C25" s="130" t="s">
        <v>1636</v>
      </c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</row>
    <row r="27" spans="3:25" ht="45" customHeight="1">
      <c r="C27" s="88" t="s">
        <v>1637</v>
      </c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90"/>
    </row>
  </sheetData>
  <mergeCells count="89">
    <mergeCell ref="C3:Y3"/>
    <mergeCell ref="C5:E5"/>
    <mergeCell ref="F5:I5"/>
    <mergeCell ref="K5:M5"/>
    <mergeCell ref="N5:Q5"/>
    <mergeCell ref="S5:U5"/>
    <mergeCell ref="V5:Y5"/>
    <mergeCell ref="V8:Y8"/>
    <mergeCell ref="D6:E6"/>
    <mergeCell ref="L6:M6"/>
    <mergeCell ref="T6:U6"/>
    <mergeCell ref="C7:I7"/>
    <mergeCell ref="K7:Q7"/>
    <mergeCell ref="S7:Y7"/>
    <mergeCell ref="C8:E8"/>
    <mergeCell ref="F8:I8"/>
    <mergeCell ref="K8:M8"/>
    <mergeCell ref="N8:Q8"/>
    <mergeCell ref="S8:U8"/>
    <mergeCell ref="V10:Y10"/>
    <mergeCell ref="C9:E9"/>
    <mergeCell ref="F9:I9"/>
    <mergeCell ref="K9:M9"/>
    <mergeCell ref="N9:Q9"/>
    <mergeCell ref="S9:U9"/>
    <mergeCell ref="V9:Y9"/>
    <mergeCell ref="C10:E10"/>
    <mergeCell ref="F10:I10"/>
    <mergeCell ref="K10:M10"/>
    <mergeCell ref="N10:Q10"/>
    <mergeCell ref="S10:U10"/>
    <mergeCell ref="S13:Y13"/>
    <mergeCell ref="C11:E11"/>
    <mergeCell ref="F11:I11"/>
    <mergeCell ref="K11:M11"/>
    <mergeCell ref="N11:Q11"/>
    <mergeCell ref="S11:U11"/>
    <mergeCell ref="V11:Y11"/>
    <mergeCell ref="C12:E12"/>
    <mergeCell ref="F12:I12"/>
    <mergeCell ref="C13:E13"/>
    <mergeCell ref="F13:I13"/>
    <mergeCell ref="K13:Q13"/>
    <mergeCell ref="V14:Y14"/>
    <mergeCell ref="C15:E15"/>
    <mergeCell ref="F15:G15"/>
    <mergeCell ref="H15:I15"/>
    <mergeCell ref="K15:M15"/>
    <mergeCell ref="N15:Q15"/>
    <mergeCell ref="S15:U15"/>
    <mergeCell ref="V15:Y15"/>
    <mergeCell ref="C14:E14"/>
    <mergeCell ref="F14:G14"/>
    <mergeCell ref="H14:I14"/>
    <mergeCell ref="K14:M14"/>
    <mergeCell ref="N14:Q14"/>
    <mergeCell ref="S14:U14"/>
    <mergeCell ref="K16:M16"/>
    <mergeCell ref="N16:Q16"/>
    <mergeCell ref="S16:U16"/>
    <mergeCell ref="V16:Y16"/>
    <mergeCell ref="K17:M17"/>
    <mergeCell ref="N17:Q17"/>
    <mergeCell ref="S17:U17"/>
    <mergeCell ref="V17:Y17"/>
    <mergeCell ref="C19:Y19"/>
    <mergeCell ref="C21:I21"/>
    <mergeCell ref="K21:Q21"/>
    <mergeCell ref="S21:Y21"/>
    <mergeCell ref="C22:D22"/>
    <mergeCell ref="E22:F22"/>
    <mergeCell ref="G22:H22"/>
    <mergeCell ref="K22:L22"/>
    <mergeCell ref="M22:N22"/>
    <mergeCell ref="O22:P22"/>
    <mergeCell ref="U23:V23"/>
    <mergeCell ref="W23:X23"/>
    <mergeCell ref="C25:Y25"/>
    <mergeCell ref="C27:Y27"/>
    <mergeCell ref="S22:T22"/>
    <mergeCell ref="U22:V22"/>
    <mergeCell ref="W22:X22"/>
    <mergeCell ref="C23:D23"/>
    <mergeCell ref="E23:F23"/>
    <mergeCell ref="G23:H23"/>
    <mergeCell ref="K23:L23"/>
    <mergeCell ref="M23:N23"/>
    <mergeCell ref="O23:P23"/>
    <mergeCell ref="S23:T23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16749B-8BD0-6B4D-A52F-E60E11499C6D}">
          <x14:formula1>
            <xm:f>PARAM!$O$2:$O$193</xm:f>
          </x14:formula1>
          <xm:sqref>F5:I5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Forma</vt:lpstr>
      <vt:lpstr>Print Prilog 1</vt:lpstr>
      <vt:lpstr>Print Prilog 2</vt:lpstr>
      <vt:lpstr>JLS_Data</vt:lpstr>
      <vt:lpstr>PARAM</vt:lpstr>
      <vt:lpstr>Forma REZ</vt:lpstr>
      <vt:lpstr>'Print Prilog 1'!Print_Area</vt:lpstr>
      <vt:lpstr>'Print Prilog 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ПРИЈАВНИ ОБРАЗАЦ - ЗА ПРОЈЕКТЕ УНАПРЕЂЕЊА ЕНЕРГЕТСКЕ ЕФИКАСНОСТИ</dc:title>
  <dc:subject/>
  <dc:creator>MRE RS</dc:creator>
  <cp:keywords>Прилог 1;БФ 2-19</cp:keywords>
  <dc:description/>
  <cp:lastModifiedBy>Jovana Ranković</cp:lastModifiedBy>
  <cp:revision>2</cp:revision>
  <cp:lastPrinted>2025-04-28T11:47:06Z</cp:lastPrinted>
  <dcterms:created xsi:type="dcterms:W3CDTF">2025-04-23T20:57:00Z</dcterms:created>
  <dcterms:modified xsi:type="dcterms:W3CDTF">2025-04-29T10:59:10Z</dcterms:modified>
  <cp:category/>
  <cp:contentStatus/>
</cp:coreProperties>
</file>